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Широкорад ЧелГУ\Pictures\00\"/>
    </mc:Choice>
  </mc:AlternateContent>
  <bookViews>
    <workbookView xWindow="0" yWindow="0" windowWidth="19200" windowHeight="7050"/>
  </bookViews>
  <sheets>
    <sheet name="на 01.07" sheetId="1" r:id="rId1"/>
  </sheets>
  <calcPr calcId="162913"/>
</workbook>
</file>

<file path=xl/calcChain.xml><?xml version="1.0" encoding="utf-8"?>
<calcChain xmlns="http://schemas.openxmlformats.org/spreadsheetml/2006/main">
  <c r="AV56" i="1" l="1"/>
  <c r="AS56" i="1"/>
  <c r="AR56" i="1"/>
  <c r="AP56" i="1"/>
  <c r="AO56" i="1"/>
  <c r="AN56" i="1"/>
  <c r="AM56" i="1"/>
  <c r="AU56" i="1" s="1"/>
  <c r="AK56" i="1"/>
  <c r="AF56" i="1"/>
  <c r="AL56" i="1" s="1"/>
  <c r="AT56" i="1" s="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V50" i="1"/>
  <c r="AS50" i="1"/>
  <c r="AR50" i="1"/>
  <c r="AQ50" i="1"/>
  <c r="AP50" i="1"/>
  <c r="AO50" i="1"/>
  <c r="AN50" i="1"/>
  <c r="AM50" i="1"/>
  <c r="AU50" i="1" s="1"/>
  <c r="AL50" i="1"/>
  <c r="AT50" i="1" s="1"/>
  <c r="AK50" i="1"/>
  <c r="AS49" i="1"/>
  <c r="AR49" i="1"/>
  <c r="AQ49" i="1"/>
  <c r="AP49" i="1"/>
  <c r="AO49" i="1"/>
  <c r="AN49" i="1"/>
  <c r="AV49" i="1" s="1"/>
  <c r="AM49" i="1"/>
  <c r="AU49" i="1" s="1"/>
  <c r="AL49" i="1"/>
  <c r="AT49" i="1" s="1"/>
  <c r="AK49" i="1"/>
  <c r="AV48" i="1"/>
  <c r="AS48" i="1"/>
  <c r="AR48" i="1"/>
  <c r="AQ48" i="1"/>
  <c r="AP48" i="1"/>
  <c r="AO48" i="1"/>
  <c r="AN48" i="1"/>
  <c r="AM48" i="1"/>
  <c r="AU48" i="1" s="1"/>
  <c r="AL48" i="1"/>
  <c r="AT48" i="1" s="1"/>
  <c r="AK48" i="1"/>
  <c r="AJ47" i="1"/>
  <c r="AI47" i="1"/>
  <c r="AO47" i="1" s="1"/>
  <c r="AH47" i="1"/>
  <c r="AH46" i="1" s="1"/>
  <c r="AG47" i="1"/>
  <c r="AR47" i="1" s="1"/>
  <c r="AE47" i="1"/>
  <c r="AK47" i="1" s="1"/>
  <c r="AI46" i="1"/>
  <c r="AS44" i="1"/>
  <c r="AR44" i="1"/>
  <c r="AQ44" i="1"/>
  <c r="AP44" i="1"/>
  <c r="AO44" i="1"/>
  <c r="AN44" i="1"/>
  <c r="AV44" i="1" s="1"/>
  <c r="AM44" i="1"/>
  <c r="AU44" i="1" s="1"/>
  <c r="AL44" i="1"/>
  <c r="AT44" i="1" s="1"/>
  <c r="AK44" i="1"/>
  <c r="AJ43" i="1"/>
  <c r="AP43" i="1" s="1"/>
  <c r="AI43" i="1"/>
  <c r="AO43" i="1" s="1"/>
  <c r="AH43" i="1"/>
  <c r="AG43" i="1"/>
  <c r="AR43" i="1" s="1"/>
  <c r="AF43" i="1"/>
  <c r="AQ43" i="1" s="1"/>
  <c r="AE43" i="1"/>
  <c r="AK43" i="1" s="1"/>
  <c r="AS42" i="1"/>
  <c r="AR42" i="1"/>
  <c r="AP42" i="1"/>
  <c r="AO42" i="1"/>
  <c r="AN42" i="1"/>
  <c r="AV42" i="1" s="1"/>
  <c r="AM42" i="1"/>
  <c r="AU42" i="1" s="1"/>
  <c r="AK42" i="1"/>
  <c r="AF42" i="1"/>
  <c r="AS41" i="1"/>
  <c r="AR41" i="1"/>
  <c r="AQ41" i="1"/>
  <c r="AP41" i="1"/>
  <c r="AO41" i="1"/>
  <c r="AN41" i="1"/>
  <c r="AV41" i="1" s="1"/>
  <c r="AM41" i="1"/>
  <c r="AU41" i="1" s="1"/>
  <c r="AL41" i="1"/>
  <c r="AT41" i="1" s="1"/>
  <c r="AK41" i="1"/>
  <c r="AS40" i="1"/>
  <c r="AP40" i="1"/>
  <c r="AJ40" i="1"/>
  <c r="AI40" i="1"/>
  <c r="AO40" i="1" s="1"/>
  <c r="AH40" i="1"/>
  <c r="AG40" i="1"/>
  <c r="AE40" i="1"/>
  <c r="AK40" i="1" s="1"/>
  <c r="AJ39" i="1"/>
  <c r="AP39" i="1" s="1"/>
  <c r="AS38" i="1"/>
  <c r="AR38" i="1"/>
  <c r="AQ38" i="1"/>
  <c r="AP38" i="1"/>
  <c r="AO38" i="1"/>
  <c r="AN38" i="1"/>
  <c r="AV38" i="1" s="1"/>
  <c r="AM38" i="1"/>
  <c r="AU38" i="1" s="1"/>
  <c r="AL38" i="1"/>
  <c r="AT38" i="1" s="1"/>
  <c r="AK38" i="1"/>
  <c r="AS37" i="1"/>
  <c r="AR37" i="1"/>
  <c r="AP37" i="1"/>
  <c r="AO37" i="1"/>
  <c r="AN37" i="1"/>
  <c r="AV37" i="1" s="1"/>
  <c r="AM37" i="1"/>
  <c r="AU37" i="1" s="1"/>
  <c r="AK37" i="1"/>
  <c r="AF37" i="1"/>
  <c r="AQ37" i="1" s="1"/>
  <c r="AJ36" i="1"/>
  <c r="AP36" i="1" s="1"/>
  <c r="AI36" i="1"/>
  <c r="AO36" i="1" s="1"/>
  <c r="AH36" i="1"/>
  <c r="AG36" i="1"/>
  <c r="AR36" i="1" s="1"/>
  <c r="AE36" i="1"/>
  <c r="AK36" i="1" s="1"/>
  <c r="AS35" i="1"/>
  <c r="AR35" i="1"/>
  <c r="AQ35" i="1"/>
  <c r="AP35" i="1"/>
  <c r="AO35" i="1"/>
  <c r="AN35" i="1"/>
  <c r="AV35" i="1" s="1"/>
  <c r="AM35" i="1"/>
  <c r="AU35" i="1" s="1"/>
  <c r="AL35" i="1"/>
  <c r="AT35" i="1" s="1"/>
  <c r="AK35" i="1"/>
  <c r="AK34" i="1"/>
  <c r="AJ34" i="1"/>
  <c r="AP34" i="1" s="1"/>
  <c r="AI34" i="1"/>
  <c r="AO34" i="1" s="1"/>
  <c r="AH34" i="1"/>
  <c r="AS34" i="1" s="1"/>
  <c r="AG34" i="1"/>
  <c r="AM34" i="1" s="1"/>
  <c r="AU34" i="1" s="1"/>
  <c r="AF34" i="1"/>
  <c r="AK33" i="1"/>
  <c r="AJ33" i="1"/>
  <c r="AP33" i="1" s="1"/>
  <c r="AI33" i="1"/>
  <c r="AO33" i="1" s="1"/>
  <c r="AH33" i="1"/>
  <c r="AS33" i="1" s="1"/>
  <c r="AG33" i="1"/>
  <c r="AM33" i="1" s="1"/>
  <c r="AU33" i="1" s="1"/>
  <c r="AF33" i="1"/>
  <c r="AQ33" i="1" s="1"/>
  <c r="AP32" i="1"/>
  <c r="AL32" i="1"/>
  <c r="AT32" i="1" s="1"/>
  <c r="AK32" i="1"/>
  <c r="AJ32" i="1"/>
  <c r="AI32" i="1"/>
  <c r="AO32" i="1" s="1"/>
  <c r="AH32" i="1"/>
  <c r="AN32" i="1" s="1"/>
  <c r="AV32" i="1" s="1"/>
  <c r="AG32" i="1"/>
  <c r="AR32" i="1" s="1"/>
  <c r="AF32" i="1"/>
  <c r="AQ32" i="1" s="1"/>
  <c r="AR31" i="1"/>
  <c r="AK31" i="1"/>
  <c r="AJ31" i="1"/>
  <c r="AP31" i="1" s="1"/>
  <c r="AI31" i="1"/>
  <c r="AO31" i="1" s="1"/>
  <c r="AH31" i="1"/>
  <c r="AS31" i="1" s="1"/>
  <c r="AG31" i="1"/>
  <c r="AM31" i="1" s="1"/>
  <c r="AU31" i="1" s="1"/>
  <c r="AF31" i="1"/>
  <c r="AQ31" i="1" s="1"/>
  <c r="AM30" i="1"/>
  <c r="AU30" i="1" s="1"/>
  <c r="AK30" i="1"/>
  <c r="AJ30" i="1"/>
  <c r="AP30" i="1" s="1"/>
  <c r="AI30" i="1"/>
  <c r="AH30" i="1"/>
  <c r="AS30" i="1" s="1"/>
  <c r="AG30" i="1"/>
  <c r="AR30" i="1" s="1"/>
  <c r="AF30" i="1"/>
  <c r="AL30" i="1" s="1"/>
  <c r="AT30" i="1" s="1"/>
  <c r="AQ29" i="1"/>
  <c r="AP29" i="1"/>
  <c r="AL29" i="1"/>
  <c r="AT29" i="1" s="1"/>
  <c r="AK29" i="1"/>
  <c r="AJ29" i="1"/>
  <c r="AI29" i="1"/>
  <c r="AO29" i="1" s="1"/>
  <c r="AH29" i="1"/>
  <c r="AS29" i="1" s="1"/>
  <c r="AG29" i="1"/>
  <c r="AM29" i="1" s="1"/>
  <c r="AU29" i="1" s="1"/>
  <c r="AK28" i="1"/>
  <c r="AE28" i="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P24" i="1"/>
  <c r="AO24" i="1"/>
  <c r="AN24" i="1"/>
  <c r="AV24" i="1" s="1"/>
  <c r="AM24" i="1"/>
  <c r="AU24" i="1" s="1"/>
  <c r="AK24" i="1"/>
  <c r="AF24" i="1"/>
  <c r="AQ24" i="1" s="1"/>
  <c r="AM23" i="1"/>
  <c r="AU23" i="1" s="1"/>
  <c r="AK23" i="1"/>
  <c r="AJ23" i="1"/>
  <c r="AP23" i="1" s="1"/>
  <c r="AI23" i="1"/>
  <c r="AO23" i="1" s="1"/>
  <c r="AH23" i="1"/>
  <c r="AS23" i="1" s="1"/>
  <c r="AG23" i="1"/>
  <c r="AR23" i="1" s="1"/>
  <c r="AF23" i="1"/>
  <c r="AL23" i="1" s="1"/>
  <c r="AT23" i="1" s="1"/>
  <c r="AV22" i="1"/>
  <c r="AS22" i="1"/>
  <c r="AR22" i="1"/>
  <c r="AQ22" i="1"/>
  <c r="AP22" i="1"/>
  <c r="AO22" i="1"/>
  <c r="AN22" i="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V19" i="1"/>
  <c r="AS19" i="1"/>
  <c r="AR19" i="1"/>
  <c r="AQ19" i="1"/>
  <c r="AP19" i="1"/>
  <c r="AO19" i="1"/>
  <c r="AN19" i="1"/>
  <c r="AM19" i="1"/>
  <c r="AU19" i="1" s="1"/>
  <c r="AL19" i="1"/>
  <c r="AT19" i="1" s="1"/>
  <c r="AK19" i="1"/>
  <c r="AS18" i="1"/>
  <c r="AR18" i="1"/>
  <c r="AP18" i="1"/>
  <c r="AO18" i="1"/>
  <c r="AN18" i="1"/>
  <c r="AV18" i="1" s="1"/>
  <c r="AM18" i="1"/>
  <c r="AU18" i="1" s="1"/>
  <c r="AK18" i="1"/>
  <c r="AF18" i="1"/>
  <c r="AQ18" i="1" s="1"/>
  <c r="AM17" i="1"/>
  <c r="AU17" i="1" s="1"/>
  <c r="AK17" i="1"/>
  <c r="AJ17" i="1"/>
  <c r="AJ12" i="1" s="1"/>
  <c r="AP12" i="1" s="1"/>
  <c r="AI17" i="1"/>
  <c r="AO17" i="1" s="1"/>
  <c r="AH17" i="1"/>
  <c r="AN17" i="1" s="1"/>
  <c r="AV17" i="1" s="1"/>
  <c r="AG17" i="1"/>
  <c r="AR17" i="1" s="1"/>
  <c r="AF17" i="1"/>
  <c r="AL17" i="1" s="1"/>
  <c r="AT17" i="1" s="1"/>
  <c r="AS16" i="1"/>
  <c r="AP16" i="1"/>
  <c r="AO16" i="1"/>
  <c r="AN16" i="1"/>
  <c r="AV16" i="1" s="1"/>
  <c r="AK16" i="1"/>
  <c r="AG16" i="1"/>
  <c r="AM16" i="1" s="1"/>
  <c r="AF16" i="1"/>
  <c r="AQ16" i="1" s="1"/>
  <c r="AS15" i="1"/>
  <c r="AR15" i="1"/>
  <c r="AP15" i="1"/>
  <c r="AO15" i="1"/>
  <c r="AN15" i="1"/>
  <c r="AV15" i="1" s="1"/>
  <c r="AL15" i="1"/>
  <c r="AT15" i="1" s="1"/>
  <c r="AK15" i="1"/>
  <c r="AG15" i="1"/>
  <c r="AM15" i="1" s="1"/>
  <c r="AU15" i="1" s="1"/>
  <c r="AF15" i="1"/>
  <c r="AQ15" i="1" s="1"/>
  <c r="AS14" i="1"/>
  <c r="AR14" i="1"/>
  <c r="AP14" i="1"/>
  <c r="AO14" i="1"/>
  <c r="AN14" i="1"/>
  <c r="AV14" i="1" s="1"/>
  <c r="AM14" i="1"/>
  <c r="AU14" i="1" s="1"/>
  <c r="AK14" i="1"/>
  <c r="AF14" i="1"/>
  <c r="AQ14" i="1" s="1"/>
  <c r="AS13" i="1"/>
  <c r="AK13" i="1"/>
  <c r="AJ13" i="1"/>
  <c r="AP13" i="1" s="1"/>
  <c r="AI13" i="1"/>
  <c r="AH13" i="1"/>
  <c r="AG13" i="1"/>
  <c r="AR13" i="1" s="1"/>
  <c r="AF13" i="1"/>
  <c r="AL13" i="1" s="1"/>
  <c r="AT13" i="1" s="1"/>
  <c r="AE12" i="1"/>
  <c r="AK12" i="1" s="1"/>
  <c r="AK11" i="1" s="1"/>
  <c r="AP17" i="1" l="1"/>
  <c r="AN23" i="1"/>
  <c r="AV23" i="1" s="1"/>
  <c r="AI28" i="1"/>
  <c r="AO28" i="1" s="1"/>
  <c r="AN33" i="1"/>
  <c r="AV33" i="1" s="1"/>
  <c r="AI12" i="1"/>
  <c r="AO12" i="1" s="1"/>
  <c r="AQ17" i="1"/>
  <c r="AQ23" i="1"/>
  <c r="AG28" i="1"/>
  <c r="AM28" i="1" s="1"/>
  <c r="AU28" i="1" s="1"/>
  <c r="AN34" i="1"/>
  <c r="AV34" i="1" s="1"/>
  <c r="AM36" i="1"/>
  <c r="AU36" i="1" s="1"/>
  <c r="AM43" i="1"/>
  <c r="AU43" i="1" s="1"/>
  <c r="AF47" i="1"/>
  <c r="AQ47" i="1" s="1"/>
  <c r="AN47" i="1"/>
  <c r="AV47" i="1" s="1"/>
  <c r="AH12" i="1"/>
  <c r="AS12" i="1" s="1"/>
  <c r="AL43" i="1"/>
  <c r="AT43" i="1" s="1"/>
  <c r="AS17" i="1"/>
  <c r="AH28" i="1"/>
  <c r="AN28" i="1" s="1"/>
  <c r="AV28" i="1" s="1"/>
  <c r="AS47" i="1"/>
  <c r="AM13" i="1"/>
  <c r="AU13" i="1" s="1"/>
  <c r="AN13" i="1"/>
  <c r="AV13" i="1" s="1"/>
  <c r="AL37" i="1"/>
  <c r="AT37" i="1" s="1"/>
  <c r="AE39" i="1"/>
  <c r="AK39" i="1" s="1"/>
  <c r="AE46" i="1"/>
  <c r="AK46" i="1" s="1"/>
  <c r="AF12" i="1"/>
  <c r="AQ12" i="1" s="1"/>
  <c r="AN30" i="1"/>
  <c r="AV30" i="1" s="1"/>
  <c r="AI39" i="1"/>
  <c r="AO39" i="1" s="1"/>
  <c r="AN12" i="1"/>
  <c r="AV12" i="1" s="1"/>
  <c r="AH11" i="1"/>
  <c r="AU16" i="1"/>
  <c r="AM12" i="1"/>
  <c r="AR16" i="1"/>
  <c r="AL47" i="1"/>
  <c r="AT47" i="1" s="1"/>
  <c r="AF46" i="1"/>
  <c r="AP47" i="1"/>
  <c r="AJ46" i="1"/>
  <c r="AE11" i="1"/>
  <c r="AO13" i="1"/>
  <c r="AL14" i="1"/>
  <c r="AT14" i="1" s="1"/>
  <c r="AJ28" i="1"/>
  <c r="AP28" i="1" s="1"/>
  <c r="AN29" i="1"/>
  <c r="AV29" i="1" s="1"/>
  <c r="AR29" i="1"/>
  <c r="AO30" i="1"/>
  <c r="AL31" i="1"/>
  <c r="AT31" i="1" s="1"/>
  <c r="AM32" i="1"/>
  <c r="AU32" i="1" s="1"/>
  <c r="AS32" i="1"/>
  <c r="AS36" i="1"/>
  <c r="AN36" i="1"/>
  <c r="AV36" i="1" s="1"/>
  <c r="AR40" i="1"/>
  <c r="AM40" i="1"/>
  <c r="AU40" i="1" s="1"/>
  <c r="AG39" i="1"/>
  <c r="AQ42" i="1"/>
  <c r="AF40" i="1"/>
  <c r="AL42" i="1"/>
  <c r="AT42" i="1" s="1"/>
  <c r="AS43" i="1"/>
  <c r="AN43" i="1"/>
  <c r="AV43" i="1" s="1"/>
  <c r="AM47" i="1"/>
  <c r="AU47" i="1" s="1"/>
  <c r="AG46" i="1"/>
  <c r="AQ56" i="1"/>
  <c r="AO46" i="1"/>
  <c r="AI45" i="1"/>
  <c r="AO45" i="1" s="1"/>
  <c r="AG12" i="1"/>
  <c r="AL18" i="1"/>
  <c r="AT18" i="1" s="1"/>
  <c r="AJ11" i="1"/>
  <c r="AL12" i="1"/>
  <c r="AQ13" i="1"/>
  <c r="AL16" i="1"/>
  <c r="AT16" i="1" s="1"/>
  <c r="AL24" i="1"/>
  <c r="AT24" i="1" s="1"/>
  <c r="AF28" i="1"/>
  <c r="AQ30" i="1"/>
  <c r="AL33" i="1"/>
  <c r="AT33" i="1" s="1"/>
  <c r="AR33" i="1"/>
  <c r="AQ34" i="1"/>
  <c r="AL34" i="1"/>
  <c r="AT34" i="1" s="1"/>
  <c r="AR34" i="1"/>
  <c r="AN40" i="1"/>
  <c r="AV40" i="1" s="1"/>
  <c r="AH39" i="1"/>
  <c r="AR28" i="1"/>
  <c r="AN31" i="1"/>
  <c r="AV31" i="1" s="1"/>
  <c r="AS46" i="1"/>
  <c r="AN46" i="1"/>
  <c r="AV46" i="1" s="1"/>
  <c r="AH45" i="1"/>
  <c r="AF36" i="1"/>
  <c r="AS28" i="1" l="1"/>
  <c r="AE45" i="1"/>
  <c r="AK45" i="1" s="1"/>
  <c r="AK10" i="1" s="1"/>
  <c r="AF11" i="1"/>
  <c r="AQ11" i="1" s="1"/>
  <c r="AI11" i="1"/>
  <c r="AS45" i="1"/>
  <c r="AN45" i="1"/>
  <c r="AV45" i="1" s="1"/>
  <c r="AP11" i="1"/>
  <c r="AP10" i="1" s="1"/>
  <c r="AQ40" i="1"/>
  <c r="AF39" i="1"/>
  <c r="AL40" i="1"/>
  <c r="AT40" i="1" s="1"/>
  <c r="AE10" i="1"/>
  <c r="AE57" i="1" s="1"/>
  <c r="AK57" i="1" s="1"/>
  <c r="AQ46" i="1"/>
  <c r="AL46" i="1"/>
  <c r="AT46" i="1" s="1"/>
  <c r="AF45" i="1"/>
  <c r="AU12" i="1"/>
  <c r="AU11" i="1" s="1"/>
  <c r="AM11" i="1"/>
  <c r="AM39" i="1"/>
  <c r="AU39" i="1" s="1"/>
  <c r="AR39" i="1"/>
  <c r="AP46" i="1"/>
  <c r="AJ45" i="1"/>
  <c r="AP45" i="1" s="1"/>
  <c r="AO11" i="1"/>
  <c r="AO10" i="1" s="1"/>
  <c r="AI10" i="1"/>
  <c r="AI57" i="1" s="1"/>
  <c r="AO57" i="1" s="1"/>
  <c r="AQ36" i="1"/>
  <c r="AL36" i="1"/>
  <c r="AT36" i="1" s="1"/>
  <c r="AS39" i="1"/>
  <c r="AN39" i="1"/>
  <c r="AV39" i="1" s="1"/>
  <c r="AQ28" i="1"/>
  <c r="AL28" i="1"/>
  <c r="AT28" i="1" s="1"/>
  <c r="AL11" i="1"/>
  <c r="AT12" i="1"/>
  <c r="AG11" i="1"/>
  <c r="AR12" i="1"/>
  <c r="AR46" i="1"/>
  <c r="AM46" i="1"/>
  <c r="AU46" i="1" s="1"/>
  <c r="AG45" i="1"/>
  <c r="AS11" i="1"/>
  <c r="AN11" i="1"/>
  <c r="AN10" i="1" s="1"/>
  <c r="AH10" i="1"/>
  <c r="AH57" i="1" s="1"/>
  <c r="AT11" i="1" l="1"/>
  <c r="AV11" i="1"/>
  <c r="AV10" i="1" s="1"/>
  <c r="AS10" i="1"/>
  <c r="AQ45" i="1"/>
  <c r="AL45" i="1"/>
  <c r="AT45" i="1" s="1"/>
  <c r="AJ10" i="1"/>
  <c r="AJ57" i="1" s="1"/>
  <c r="AP57" i="1" s="1"/>
  <c r="AM45" i="1"/>
  <c r="AU45" i="1" s="1"/>
  <c r="AU10" i="1" s="1"/>
  <c r="AR45" i="1"/>
  <c r="AR11" i="1"/>
  <c r="AR10" i="1" s="1"/>
  <c r="AG10" i="1"/>
  <c r="AG57" i="1" s="1"/>
  <c r="AR57" i="1" s="1"/>
  <c r="AF10" i="1"/>
  <c r="AF57" i="1" s="1"/>
  <c r="AL39" i="1"/>
  <c r="AT39" i="1" s="1"/>
  <c r="AQ39" i="1"/>
  <c r="AQ10" i="1" s="1"/>
  <c r="AN57" i="1"/>
  <c r="AV57" i="1" s="1"/>
  <c r="AS57" i="1"/>
  <c r="AM10" i="1"/>
  <c r="AM57" i="1" s="1"/>
  <c r="AU57" i="1" s="1"/>
  <c r="AL10" i="1" l="1"/>
  <c r="AQ57" i="1"/>
  <c r="AL57" i="1"/>
  <c r="AT57" i="1" s="1"/>
  <c r="AT10" i="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<sst xmlns="http://schemas.openxmlformats.org/spreadsheetml/2006/main" count="1229" uniqueCount="197">
  <si>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</si>
  <si>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01.06. 2022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</si>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</sst>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1">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4" fontId="10" fillId="0" borderId="0" xfId="0" applyNumberFormat="1" applyFont="1" applyFill="1" applyAlignment="1">
      <alignment vertical="top" wrapText="1"/>
    </xf>
    <xf numFmtId="0" fontId="1" fillId="0" borderId="1" xfId="0" applyNumberFormat="1" applyFont="1" applyFill="1" applyBorder="1" applyAlignment="1">
      <alignment horizontal="center" vertical="top" wrapText="1"/>
    </xf>
    <xf numFmtId="166" fontId="1" fillId="0" borderId="0" xfId="0" applyNumberFormat="1" applyFont="1" applyFill="1" applyAlignment="1">
      <alignment vertical="top" wrapText="1"/>
    </xf>
    <xf numFmtId="167" fontId="1"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6" fillId="0" borderId="16"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8" fillId="0" borderId="16"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E61"/>
  <sheetViews>
    <sheetView tabSelected="1" workbookViewId="0">
      <selection activeCell="AG1" sqref="AG1"/>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3" width="10.1796875" style="1" bestFit="1" customWidth="1"/>
    <col min="34" max="34" width="8.7265625" style="1" bestFit="1" customWidth="1"/>
    <col min="35" max="35" width="7.54296875" style="1" customWidth="1"/>
    <col min="36" max="36" width="7.7265625" style="1" customWidth="1"/>
    <col min="37" max="37" width="7.7265625" style="1" bestFit="1" customWidth="1"/>
    <col min="38" max="38" width="7.54296875" style="1" bestFit="1" customWidth="1"/>
    <col min="39" max="39" width="10.7265625" style="1" customWidth="1"/>
    <col min="40" max="40" width="8.54296875" style="1" bestFit="1" customWidth="1"/>
    <col min="41" max="41" width="7.7265625" style="1" customWidth="1"/>
    <col min="42" max="43" width="7.54296875" style="1" customWidth="1"/>
    <col min="44" max="44" width="7.81640625" style="1" customWidth="1"/>
    <col min="45" max="45" width="8.54296875" style="1" bestFit="1" customWidth="1"/>
    <col min="46" max="46" width="9.453125" style="1" customWidth="1"/>
    <col min="47" max="47" width="7.54296875" style="1" customWidth="1"/>
    <col min="48" max="48" width="8.54296875" style="1" bestFit="1" customWidth="1"/>
    <col min="49" max="49" width="5.7265625" style="2"/>
    <col min="50" max="16384" width="5.7265625" style="1"/>
  </cols>
  <sheetData>
    <row r="1" spans="1:577" x14ac:dyDescent="0.35">
      <c r="A1" s="1" t="s">
        <v>0</v>
      </c>
    </row>
    <row r="2" spans="1:577" ht="38.25" customHeight="1" x14ac:dyDescent="0.35">
      <c r="A2" s="105" t="s">
        <v>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row>
    <row r="3" spans="1:577" x14ac:dyDescent="0.35">
      <c r="A3" s="106" t="s">
        <v>2</v>
      </c>
      <c r="B3" s="106"/>
      <c r="C3" s="106"/>
      <c r="D3" s="106"/>
      <c r="E3" s="106"/>
      <c r="F3" s="106"/>
      <c r="G3" s="106"/>
      <c r="H3" s="106"/>
      <c r="I3" s="106"/>
      <c r="J3" s="106"/>
      <c r="K3" s="106"/>
      <c r="L3" s="106"/>
      <c r="M3" s="106"/>
      <c r="N3" s="106"/>
      <c r="O3" s="106"/>
      <c r="P3" s="106"/>
      <c r="Q3" s="106"/>
      <c r="R3" s="106"/>
      <c r="S3" s="106"/>
      <c r="T3" s="10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5">
      <c r="A5" s="102" t="s">
        <v>3</v>
      </c>
      <c r="B5" s="102" t="s">
        <v>4</v>
      </c>
      <c r="C5" s="102" t="s">
        <v>5</v>
      </c>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t="s">
        <v>6</v>
      </c>
      <c r="AD5" s="102" t="s">
        <v>7</v>
      </c>
      <c r="AE5" s="102" t="s">
        <v>8</v>
      </c>
      <c r="AF5" s="102"/>
      <c r="AG5" s="102"/>
      <c r="AH5" s="102"/>
      <c r="AI5" s="102"/>
      <c r="AJ5" s="102"/>
      <c r="AK5" s="102" t="s">
        <v>9</v>
      </c>
      <c r="AL5" s="102"/>
      <c r="AM5" s="102"/>
      <c r="AN5" s="102"/>
      <c r="AO5" s="102"/>
      <c r="AP5" s="102"/>
      <c r="AQ5" s="102" t="s">
        <v>10</v>
      </c>
      <c r="AR5" s="102"/>
      <c r="AS5" s="102"/>
      <c r="AT5" s="102" t="s">
        <v>11</v>
      </c>
      <c r="AU5" s="102"/>
      <c r="AV5" s="107"/>
      <c r="AW5" s="108" t="s">
        <v>12</v>
      </c>
    </row>
    <row r="6" spans="1:577" ht="27" customHeight="1" x14ac:dyDescent="0.35">
      <c r="A6" s="102" t="s">
        <v>0</v>
      </c>
      <c r="B6" s="102" t="s">
        <v>0</v>
      </c>
      <c r="C6" s="104" t="s">
        <v>13</v>
      </c>
      <c r="D6" s="102"/>
      <c r="E6" s="102"/>
      <c r="F6" s="102"/>
      <c r="G6" s="102"/>
      <c r="H6" s="102"/>
      <c r="I6" s="102"/>
      <c r="J6" s="102"/>
      <c r="K6" s="102"/>
      <c r="L6" s="102"/>
      <c r="M6" s="102"/>
      <c r="N6" s="102"/>
      <c r="O6" s="102"/>
      <c r="P6" s="102"/>
      <c r="Q6" s="102"/>
      <c r="R6" s="102"/>
      <c r="S6" s="102"/>
      <c r="T6" s="102"/>
      <c r="U6" s="102"/>
      <c r="V6" s="102"/>
      <c r="W6" s="102" t="s">
        <v>14</v>
      </c>
      <c r="X6" s="102"/>
      <c r="Y6" s="102"/>
      <c r="Z6" s="102"/>
      <c r="AA6" s="102"/>
      <c r="AB6" s="102"/>
      <c r="AC6" s="102" t="s">
        <v>0</v>
      </c>
      <c r="AD6" s="102" t="s">
        <v>0</v>
      </c>
      <c r="AE6" s="102" t="s">
        <v>15</v>
      </c>
      <c r="AF6" s="102"/>
      <c r="AG6" s="104" t="s">
        <v>16</v>
      </c>
      <c r="AH6" s="104" t="s">
        <v>17</v>
      </c>
      <c r="AI6" s="102" t="s">
        <v>18</v>
      </c>
      <c r="AJ6" s="102"/>
      <c r="AK6" s="102" t="s">
        <v>15</v>
      </c>
      <c r="AL6" s="102"/>
      <c r="AM6" s="104" t="s">
        <v>16</v>
      </c>
      <c r="AN6" s="104" t="s">
        <v>17</v>
      </c>
      <c r="AO6" s="102" t="s">
        <v>18</v>
      </c>
      <c r="AP6" s="102"/>
      <c r="AQ6" s="103" t="s">
        <v>15</v>
      </c>
      <c r="AR6" s="104" t="s">
        <v>16</v>
      </c>
      <c r="AS6" s="104" t="s">
        <v>17</v>
      </c>
      <c r="AT6" s="103" t="s">
        <v>15</v>
      </c>
      <c r="AU6" s="104" t="s">
        <v>16</v>
      </c>
      <c r="AV6" s="104" t="s">
        <v>17</v>
      </c>
      <c r="AW6" s="109"/>
    </row>
    <row r="7" spans="1:577" ht="62.25" customHeight="1" x14ac:dyDescent="0.35">
      <c r="A7" s="102" t="s">
        <v>0</v>
      </c>
      <c r="B7" s="102" t="s">
        <v>0</v>
      </c>
      <c r="C7" s="102" t="s">
        <v>19</v>
      </c>
      <c r="D7" s="102"/>
      <c r="E7" s="102"/>
      <c r="F7" s="102" t="s">
        <v>20</v>
      </c>
      <c r="G7" s="102"/>
      <c r="H7" s="102"/>
      <c r="I7" s="102"/>
      <c r="J7" s="102" t="s">
        <v>21</v>
      </c>
      <c r="K7" s="102"/>
      <c r="L7" s="102"/>
      <c r="M7" s="102" t="s">
        <v>22</v>
      </c>
      <c r="N7" s="102"/>
      <c r="O7" s="102"/>
      <c r="P7" s="102"/>
      <c r="Q7" s="102" t="s">
        <v>23</v>
      </c>
      <c r="R7" s="102"/>
      <c r="S7" s="102"/>
      <c r="T7" s="102" t="s">
        <v>24</v>
      </c>
      <c r="U7" s="102"/>
      <c r="V7" s="102"/>
      <c r="W7" s="102" t="s">
        <v>25</v>
      </c>
      <c r="X7" s="102"/>
      <c r="Y7" s="102"/>
      <c r="Z7" s="102" t="s">
        <v>26</v>
      </c>
      <c r="AA7" s="102"/>
      <c r="AB7" s="102"/>
      <c r="AC7" s="102" t="s">
        <v>0</v>
      </c>
      <c r="AD7" s="102" t="s">
        <v>0</v>
      </c>
      <c r="AE7" s="102" t="s">
        <v>27</v>
      </c>
      <c r="AF7" s="103" t="s">
        <v>28</v>
      </c>
      <c r="AG7" s="102" t="s">
        <v>0</v>
      </c>
      <c r="AH7" s="102" t="s">
        <v>0</v>
      </c>
      <c r="AI7" s="104" t="s">
        <v>29</v>
      </c>
      <c r="AJ7" s="102" t="s">
        <v>30</v>
      </c>
      <c r="AK7" s="102" t="s">
        <v>27</v>
      </c>
      <c r="AL7" s="103" t="s">
        <v>28</v>
      </c>
      <c r="AM7" s="102" t="s">
        <v>0</v>
      </c>
      <c r="AN7" s="102" t="s">
        <v>0</v>
      </c>
      <c r="AO7" s="104" t="s">
        <v>29</v>
      </c>
      <c r="AP7" s="102" t="s">
        <v>30</v>
      </c>
      <c r="AQ7" s="103" t="s">
        <v>0</v>
      </c>
      <c r="AR7" s="102" t="s">
        <v>0</v>
      </c>
      <c r="AS7" s="102" t="s">
        <v>0</v>
      </c>
      <c r="AT7" s="103" t="s">
        <v>0</v>
      </c>
      <c r="AU7" s="102" t="s">
        <v>0</v>
      </c>
      <c r="AV7" s="102" t="s">
        <v>0</v>
      </c>
      <c r="AW7" s="109"/>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5">
      <c r="A8" s="102" t="s">
        <v>0</v>
      </c>
      <c r="B8" s="102"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2" t="s">
        <v>0</v>
      </c>
      <c r="AD8" s="8" t="s">
        <v>36</v>
      </c>
      <c r="AE8" s="102" t="s">
        <v>0</v>
      </c>
      <c r="AF8" s="103" t="s">
        <v>0</v>
      </c>
      <c r="AG8" s="102" t="s">
        <v>0</v>
      </c>
      <c r="AH8" s="102" t="s">
        <v>0</v>
      </c>
      <c r="AI8" s="102" t="s">
        <v>0</v>
      </c>
      <c r="AJ8" s="102" t="s">
        <v>0</v>
      </c>
      <c r="AK8" s="102" t="s">
        <v>0</v>
      </c>
      <c r="AL8" s="103" t="s">
        <v>0</v>
      </c>
      <c r="AM8" s="102" t="s">
        <v>0</v>
      </c>
      <c r="AN8" s="102" t="s">
        <v>0</v>
      </c>
      <c r="AO8" s="102" t="s">
        <v>0</v>
      </c>
      <c r="AP8" s="102" t="s">
        <v>0</v>
      </c>
      <c r="AQ8" s="103" t="s">
        <v>0</v>
      </c>
      <c r="AR8" s="102" t="s">
        <v>0</v>
      </c>
      <c r="AS8" s="102" t="s">
        <v>0</v>
      </c>
      <c r="AT8" s="103" t="s">
        <v>0</v>
      </c>
      <c r="AU8" s="102" t="s">
        <v>0</v>
      </c>
      <c r="AV8" s="102" t="s">
        <v>0</v>
      </c>
      <c r="AW8" s="110"/>
    </row>
    <row r="9" spans="1:577" x14ac:dyDescent="0.3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74"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3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AV10" si="0">AE11+AE28+AE36+AE39+AE43+AE45</f>
        <v>103038.26699999999</v>
      </c>
      <c r="AF10" s="14">
        <f t="shared" si="0"/>
        <v>110833.13499999999</v>
      </c>
      <c r="AG10" s="14">
        <f>AG11+AG28+AG36+AG39+AG43+AG45</f>
        <v>64277.707999999991</v>
      </c>
      <c r="AH10" s="14">
        <f t="shared" si="0"/>
        <v>55507.631000000001</v>
      </c>
      <c r="AI10" s="14">
        <f t="shared" si="0"/>
        <v>55699.471999999994</v>
      </c>
      <c r="AJ10" s="14">
        <f t="shared" si="0"/>
        <v>55699.471000000005</v>
      </c>
      <c r="AK10" s="14">
        <f t="shared" si="0"/>
        <v>103038.26699999999</v>
      </c>
      <c r="AL10" s="14">
        <f t="shared" si="0"/>
        <v>110833.13499999999</v>
      </c>
      <c r="AM10" s="14">
        <f t="shared" si="0"/>
        <v>64277.707999999991</v>
      </c>
      <c r="AN10" s="14">
        <f t="shared" si="0"/>
        <v>55507.631000000001</v>
      </c>
      <c r="AO10" s="14">
        <f t="shared" si="0"/>
        <v>55699.471999999994</v>
      </c>
      <c r="AP10" s="14">
        <f t="shared" si="0"/>
        <v>55699.471000000005</v>
      </c>
      <c r="AQ10" s="14">
        <f>AQ11+AQ28+AQ36+AQ39+AQ43+AQ45</f>
        <v>110833.13499999999</v>
      </c>
      <c r="AR10" s="14">
        <f>AR11+AR28+AR36+AR39+AR43+AR45</f>
        <v>64277.707999999991</v>
      </c>
      <c r="AS10" s="14">
        <f t="shared" si="0"/>
        <v>55507.631000000001</v>
      </c>
      <c r="AT10" s="14">
        <f t="shared" si="0"/>
        <v>110833.13499999999</v>
      </c>
      <c r="AU10" s="14">
        <f t="shared" si="0"/>
        <v>64277.707999999991</v>
      </c>
      <c r="AV10" s="14">
        <f t="shared" si="0"/>
        <v>55507.631000000001</v>
      </c>
      <c r="AW10" s="15" t="s">
        <v>86</v>
      </c>
    </row>
    <row r="11" spans="1:577" ht="86.25" customHeight="1" x14ac:dyDescent="0.3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1">AE12</f>
        <v>83898.68</v>
      </c>
      <c r="AF11" s="14">
        <f t="shared" si="1"/>
        <v>92163.918000000005</v>
      </c>
      <c r="AG11" s="14">
        <f t="shared" si="1"/>
        <v>44206.845000000001</v>
      </c>
      <c r="AH11" s="14">
        <f t="shared" si="1"/>
        <v>37417.536</v>
      </c>
      <c r="AI11" s="14">
        <f t="shared" si="1"/>
        <v>37518.207000000002</v>
      </c>
      <c r="AJ11" s="14">
        <f t="shared" si="1"/>
        <v>37518.206000000006</v>
      </c>
      <c r="AK11" s="14">
        <f t="shared" si="1"/>
        <v>83898.68</v>
      </c>
      <c r="AL11" s="14">
        <f t="shared" si="1"/>
        <v>92163.918000000005</v>
      </c>
      <c r="AM11" s="14">
        <f>AM12</f>
        <v>44206.845000000001</v>
      </c>
      <c r="AN11" s="14">
        <f t="shared" ref="AN11:AP57" si="2">AH11</f>
        <v>37417.536</v>
      </c>
      <c r="AO11" s="14">
        <f t="shared" si="2"/>
        <v>37518.207000000002</v>
      </c>
      <c r="AP11" s="14">
        <f t="shared" si="2"/>
        <v>37518.206000000006</v>
      </c>
      <c r="AQ11" s="14">
        <f>AF11</f>
        <v>92163.918000000005</v>
      </c>
      <c r="AR11" s="14">
        <f t="shared" ref="AR11:AS11" si="3">AG11</f>
        <v>44206.845000000001</v>
      </c>
      <c r="AS11" s="14">
        <f t="shared" si="3"/>
        <v>37417.536</v>
      </c>
      <c r="AT11" s="14">
        <f>AL11</f>
        <v>92163.918000000005</v>
      </c>
      <c r="AU11" s="14">
        <f t="shared" si="1"/>
        <v>44206.845000000001</v>
      </c>
      <c r="AV11" s="14">
        <f t="shared" ref="AV11" si="4">AS11</f>
        <v>37417.536</v>
      </c>
      <c r="AW11" s="15" t="s">
        <v>86</v>
      </c>
    </row>
    <row r="12" spans="1:577" ht="74.25" customHeight="1" x14ac:dyDescent="0.3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J12" si="5">AE13+AE14+AE15+AE16+AE17+AE18+AE19+AE20+AE22+AE23+AE24+AE26+AE21+AE25+AE27</f>
        <v>83898.68</v>
      </c>
      <c r="AF12" s="14">
        <f t="shared" si="5"/>
        <v>92163.918000000005</v>
      </c>
      <c r="AG12" s="14">
        <f>AG13+AG14+AG15+AG16+AG17+AG18+AG19+AG20+AG22+AG23+AG24+AG26+AG21+AG25+AG276</f>
        <v>44206.845000000001</v>
      </c>
      <c r="AH12" s="14">
        <f t="shared" si="5"/>
        <v>37417.536</v>
      </c>
      <c r="AI12" s="14">
        <f t="shared" si="5"/>
        <v>37518.207000000002</v>
      </c>
      <c r="AJ12" s="14">
        <f t="shared" si="5"/>
        <v>37518.206000000006</v>
      </c>
      <c r="AK12" s="14">
        <f>AE12</f>
        <v>83898.68</v>
      </c>
      <c r="AL12" s="14">
        <f>AF12</f>
        <v>92163.918000000005</v>
      </c>
      <c r="AM12" s="14">
        <f>AM13+AM14+AM15+AM16+AM17+AM18+AM19+AM20+AM22+AM23+AM24+AM26+AM21+AM25+AM27</f>
        <v>44206.845000000001</v>
      </c>
      <c r="AN12" s="14">
        <f>AH12</f>
        <v>37417.536</v>
      </c>
      <c r="AO12" s="14">
        <f t="shared" si="2"/>
        <v>37518.207000000002</v>
      </c>
      <c r="AP12" s="14">
        <f t="shared" si="2"/>
        <v>37518.206000000006</v>
      </c>
      <c r="AQ12" s="14">
        <f t="shared" ref="AQ12:AS27" si="6">AF12</f>
        <v>92163.918000000005</v>
      </c>
      <c r="AR12" s="14">
        <f t="shared" si="6"/>
        <v>44206.845000000001</v>
      </c>
      <c r="AS12" s="14">
        <f t="shared" si="6"/>
        <v>37417.536</v>
      </c>
      <c r="AT12" s="14">
        <f t="shared" ref="AT12:AV27" si="7">AL12</f>
        <v>92163.918000000005</v>
      </c>
      <c r="AU12" s="14">
        <f t="shared" si="7"/>
        <v>44206.845000000001</v>
      </c>
      <c r="AV12" s="14">
        <f t="shared" si="7"/>
        <v>37417.536</v>
      </c>
      <c r="AW12" s="15" t="s">
        <v>86</v>
      </c>
    </row>
    <row r="13" spans="1:577" ht="75.75" customHeight="1" x14ac:dyDescent="0.35">
      <c r="A13" s="86" t="s">
        <v>89</v>
      </c>
      <c r="B13" s="80">
        <v>5005</v>
      </c>
      <c r="C13" s="94" t="s">
        <v>90</v>
      </c>
      <c r="D13" s="80" t="s">
        <v>91</v>
      </c>
      <c r="E13" s="80"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v>227.7</v>
      </c>
      <c r="AF13" s="14">
        <f>127.2+20.4+384.64+2.8</f>
        <v>535.04</v>
      </c>
      <c r="AG13" s="14">
        <f>121.37+26.07+2.1+171.77+4.02</f>
        <v>325.33</v>
      </c>
      <c r="AH13" s="14">
        <f>121.37+26.07+100</f>
        <v>247.44</v>
      </c>
      <c r="AI13" s="14">
        <f>121.37+26.07+100</f>
        <v>247.44</v>
      </c>
      <c r="AJ13" s="14">
        <f>121.37+26.07+100</f>
        <v>247.44</v>
      </c>
      <c r="AK13" s="14">
        <f>AE13</f>
        <v>227.7</v>
      </c>
      <c r="AL13" s="14">
        <f>AF13</f>
        <v>535.04</v>
      </c>
      <c r="AM13" s="14">
        <f>AG13</f>
        <v>325.33</v>
      </c>
      <c r="AN13" s="14">
        <f>AH13</f>
        <v>247.44</v>
      </c>
      <c r="AO13" s="14">
        <f t="shared" si="2"/>
        <v>247.44</v>
      </c>
      <c r="AP13" s="14">
        <f t="shared" si="2"/>
        <v>247.44</v>
      </c>
      <c r="AQ13" s="14">
        <f t="shared" si="6"/>
        <v>535.04</v>
      </c>
      <c r="AR13" s="14">
        <f t="shared" si="6"/>
        <v>325.33</v>
      </c>
      <c r="AS13" s="14">
        <f t="shared" si="6"/>
        <v>247.44</v>
      </c>
      <c r="AT13" s="14">
        <f t="shared" si="7"/>
        <v>535.04</v>
      </c>
      <c r="AU13" s="14">
        <f t="shared" si="7"/>
        <v>325.33</v>
      </c>
      <c r="AV13" s="14">
        <f t="shared" si="7"/>
        <v>247.44</v>
      </c>
      <c r="AW13" s="15" t="s">
        <v>94</v>
      </c>
    </row>
    <row r="14" spans="1:577" ht="27" customHeight="1" x14ac:dyDescent="0.35">
      <c r="A14" s="99"/>
      <c r="B14" s="100"/>
      <c r="C14" s="101"/>
      <c r="D14" s="100"/>
      <c r="E14" s="100"/>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66.61+70</f>
        <v>136.61000000000001</v>
      </c>
      <c r="AG14" s="14">
        <v>70</v>
      </c>
      <c r="AH14" s="14">
        <v>0</v>
      </c>
      <c r="AI14" s="14">
        <v>0</v>
      </c>
      <c r="AJ14" s="14">
        <v>0</v>
      </c>
      <c r="AK14" s="14">
        <f t="shared" ref="AK14:AN57" si="8">AE14</f>
        <v>0</v>
      </c>
      <c r="AL14" s="14">
        <f t="shared" si="8"/>
        <v>136.61000000000001</v>
      </c>
      <c r="AM14" s="14">
        <f t="shared" si="8"/>
        <v>70</v>
      </c>
      <c r="AN14" s="14">
        <f t="shared" si="8"/>
        <v>0</v>
      </c>
      <c r="AO14" s="14">
        <f t="shared" si="2"/>
        <v>0</v>
      </c>
      <c r="AP14" s="14">
        <f t="shared" si="2"/>
        <v>0</v>
      </c>
      <c r="AQ14" s="14">
        <f t="shared" si="6"/>
        <v>136.61000000000001</v>
      </c>
      <c r="AR14" s="14">
        <f t="shared" si="6"/>
        <v>70</v>
      </c>
      <c r="AS14" s="14">
        <f t="shared" si="6"/>
        <v>0</v>
      </c>
      <c r="AT14" s="14">
        <f t="shared" si="7"/>
        <v>136.61000000000001</v>
      </c>
      <c r="AU14" s="14">
        <f t="shared" si="7"/>
        <v>70</v>
      </c>
      <c r="AV14" s="14">
        <f t="shared" si="7"/>
        <v>0</v>
      </c>
      <c r="AW14" s="15"/>
    </row>
    <row r="15" spans="1:577" ht="75" customHeight="1" x14ac:dyDescent="0.35">
      <c r="A15" s="86" t="s">
        <v>96</v>
      </c>
      <c r="B15" s="80">
        <v>5006</v>
      </c>
      <c r="C15" s="94" t="s">
        <v>97</v>
      </c>
      <c r="D15" s="80" t="s">
        <v>98</v>
      </c>
      <c r="E15" s="80" t="s">
        <v>99</v>
      </c>
      <c r="F15" s="12"/>
      <c r="G15" s="12"/>
      <c r="H15" s="12"/>
      <c r="I15" s="12"/>
      <c r="J15" s="12"/>
      <c r="K15" s="12"/>
      <c r="L15" s="12"/>
      <c r="M15" s="12"/>
      <c r="N15" s="12"/>
      <c r="O15" s="12"/>
      <c r="P15" s="12"/>
      <c r="Q15" s="12"/>
      <c r="R15" s="12"/>
      <c r="S15" s="12"/>
      <c r="T15" s="12"/>
      <c r="U15" s="12"/>
      <c r="V15" s="12"/>
      <c r="W15" s="13"/>
      <c r="X15" s="12"/>
      <c r="Y15" s="12"/>
      <c r="Z15" s="12"/>
      <c r="AA15" s="12"/>
      <c r="AB15" s="12"/>
      <c r="AC15" s="80">
        <v>17</v>
      </c>
      <c r="AD15" s="16" t="s">
        <v>100</v>
      </c>
      <c r="AE15" s="14">
        <v>0</v>
      </c>
      <c r="AF15" s="14">
        <f>1629.7+292.21+16279.32</f>
        <v>18201.23</v>
      </c>
      <c r="AG15" s="14">
        <f>3539.67+466.882+870.301+3483.49</f>
        <v>8360.3430000000008</v>
      </c>
      <c r="AH15" s="14">
        <v>5943.06</v>
      </c>
      <c r="AI15" s="14">
        <v>5904.6469999999999</v>
      </c>
      <c r="AJ15" s="14">
        <v>5904.6469999999999</v>
      </c>
      <c r="AK15" s="14">
        <f t="shared" si="8"/>
        <v>0</v>
      </c>
      <c r="AL15" s="14">
        <f t="shared" si="8"/>
        <v>18201.23</v>
      </c>
      <c r="AM15" s="14">
        <f t="shared" si="8"/>
        <v>8360.3430000000008</v>
      </c>
      <c r="AN15" s="14">
        <f t="shared" si="8"/>
        <v>5943.06</v>
      </c>
      <c r="AO15" s="14">
        <f t="shared" si="2"/>
        <v>5904.6469999999999</v>
      </c>
      <c r="AP15" s="14">
        <f t="shared" si="2"/>
        <v>5904.6469999999999</v>
      </c>
      <c r="AQ15" s="14">
        <f t="shared" si="6"/>
        <v>18201.23</v>
      </c>
      <c r="AR15" s="14">
        <f t="shared" si="6"/>
        <v>8360.3430000000008</v>
      </c>
      <c r="AS15" s="14">
        <f t="shared" si="6"/>
        <v>5943.06</v>
      </c>
      <c r="AT15" s="14">
        <f t="shared" si="7"/>
        <v>18201.23</v>
      </c>
      <c r="AU15" s="14">
        <f t="shared" si="7"/>
        <v>8360.3430000000008</v>
      </c>
      <c r="AV15" s="14">
        <f t="shared" si="7"/>
        <v>5943.06</v>
      </c>
      <c r="AW15" s="15" t="s">
        <v>94</v>
      </c>
    </row>
    <row r="16" spans="1:577" ht="94.5" customHeight="1" x14ac:dyDescent="0.35">
      <c r="A16" s="96"/>
      <c r="B16" s="93"/>
      <c r="C16" s="95"/>
      <c r="D16" s="93"/>
      <c r="E16" s="93"/>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3"/>
      <c r="AD16" s="12" t="s">
        <v>101</v>
      </c>
      <c r="AE16" s="14">
        <v>61096.6</v>
      </c>
      <c r="AF16" s="17">
        <f>553.6+47760.85+394</f>
        <v>48708.45</v>
      </c>
      <c r="AG16" s="17">
        <f>692.82+150</f>
        <v>842.82</v>
      </c>
      <c r="AH16" s="17">
        <v>4322.3429999999998</v>
      </c>
      <c r="AI16" s="17">
        <v>4322.3429999999998</v>
      </c>
      <c r="AJ16" s="17">
        <v>4322.3429999999998</v>
      </c>
      <c r="AK16" s="14">
        <f t="shared" si="8"/>
        <v>61096.6</v>
      </c>
      <c r="AL16" s="14">
        <f t="shared" si="8"/>
        <v>48708.45</v>
      </c>
      <c r="AM16" s="14">
        <f t="shared" si="8"/>
        <v>842.82</v>
      </c>
      <c r="AN16" s="14">
        <f t="shared" si="8"/>
        <v>4322.3429999999998</v>
      </c>
      <c r="AO16" s="14">
        <f t="shared" si="2"/>
        <v>4322.3429999999998</v>
      </c>
      <c r="AP16" s="14">
        <f t="shared" si="2"/>
        <v>4322.3429999999998</v>
      </c>
      <c r="AQ16" s="14">
        <f t="shared" si="6"/>
        <v>48708.45</v>
      </c>
      <c r="AR16" s="14">
        <f t="shared" si="6"/>
        <v>842.82</v>
      </c>
      <c r="AS16" s="14">
        <f t="shared" si="6"/>
        <v>4322.3429999999998</v>
      </c>
      <c r="AT16" s="14">
        <f t="shared" si="7"/>
        <v>48708.45</v>
      </c>
      <c r="AU16" s="14">
        <f t="shared" si="7"/>
        <v>842.82</v>
      </c>
      <c r="AV16" s="14">
        <f t="shared" si="7"/>
        <v>4322.3429999999998</v>
      </c>
      <c r="AW16" s="15" t="s">
        <v>94</v>
      </c>
    </row>
    <row r="17" spans="1:49" ht="252.75" customHeight="1" x14ac:dyDescent="0.35">
      <c r="A17" s="18" t="s">
        <v>102</v>
      </c>
      <c r="B17" s="19">
        <v>5008</v>
      </c>
      <c r="C17" s="20" t="s">
        <v>103</v>
      </c>
      <c r="D17" s="19" t="s">
        <v>104</v>
      </c>
      <c r="E17" s="19" t="s">
        <v>105</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106</v>
      </c>
      <c r="AE17" s="22">
        <v>17184.18</v>
      </c>
      <c r="AF17" s="22">
        <f>17287.21-62</f>
        <v>17225.21</v>
      </c>
      <c r="AG17" s="22">
        <f>18037.58-256</f>
        <v>17781.580000000002</v>
      </c>
      <c r="AH17" s="22">
        <f>17179.26-70</f>
        <v>17109.259999999998</v>
      </c>
      <c r="AI17" s="22">
        <f>18014.246-70</f>
        <v>17944.245999999999</v>
      </c>
      <c r="AJ17" s="22">
        <f>18199.63-70</f>
        <v>18129.63</v>
      </c>
      <c r="AK17" s="14">
        <f t="shared" si="8"/>
        <v>17184.18</v>
      </c>
      <c r="AL17" s="14">
        <f t="shared" si="8"/>
        <v>17225.21</v>
      </c>
      <c r="AM17" s="14">
        <f t="shared" si="8"/>
        <v>17781.580000000002</v>
      </c>
      <c r="AN17" s="14">
        <f t="shared" si="8"/>
        <v>17109.259999999998</v>
      </c>
      <c r="AO17" s="14">
        <f t="shared" si="2"/>
        <v>17944.245999999999</v>
      </c>
      <c r="AP17" s="14">
        <f t="shared" si="2"/>
        <v>18129.63</v>
      </c>
      <c r="AQ17" s="14">
        <f t="shared" si="6"/>
        <v>17225.21</v>
      </c>
      <c r="AR17" s="14">
        <f t="shared" si="6"/>
        <v>17781.580000000002</v>
      </c>
      <c r="AS17" s="14">
        <f t="shared" si="6"/>
        <v>17109.259999999998</v>
      </c>
      <c r="AT17" s="14">
        <f t="shared" si="7"/>
        <v>17225.21</v>
      </c>
      <c r="AU17" s="14">
        <f t="shared" si="7"/>
        <v>17781.580000000002</v>
      </c>
      <c r="AV17" s="14">
        <f t="shared" si="7"/>
        <v>17109.259999999998</v>
      </c>
      <c r="AW17" s="23" t="s">
        <v>94</v>
      </c>
    </row>
    <row r="18" spans="1:49" ht="210" x14ac:dyDescent="0.35">
      <c r="A18" s="24" t="s">
        <v>107</v>
      </c>
      <c r="B18" s="25">
        <v>5009</v>
      </c>
      <c r="C18" s="26" t="s">
        <v>108</v>
      </c>
      <c r="D18" s="25" t="s">
        <v>109</v>
      </c>
      <c r="E18" s="25" t="s">
        <v>110</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111</v>
      </c>
      <c r="X18" s="25" t="s">
        <v>112</v>
      </c>
      <c r="Y18" s="25" t="s">
        <v>113</v>
      </c>
      <c r="Z18" s="25" t="s">
        <v>0</v>
      </c>
      <c r="AA18" s="25" t="s">
        <v>0</v>
      </c>
      <c r="AB18" s="25" t="s">
        <v>0</v>
      </c>
      <c r="AC18" s="25" t="s">
        <v>52</v>
      </c>
      <c r="AD18" s="25" t="s">
        <v>114</v>
      </c>
      <c r="AE18" s="28">
        <v>10</v>
      </c>
      <c r="AF18" s="28">
        <f>10-10+9.76</f>
        <v>9.76</v>
      </c>
      <c r="AG18" s="28">
        <v>130</v>
      </c>
      <c r="AH18" s="28">
        <v>130</v>
      </c>
      <c r="AI18" s="28">
        <v>130</v>
      </c>
      <c r="AJ18" s="28">
        <v>0</v>
      </c>
      <c r="AK18" s="14">
        <f t="shared" si="8"/>
        <v>10</v>
      </c>
      <c r="AL18" s="14">
        <f t="shared" si="8"/>
        <v>9.76</v>
      </c>
      <c r="AM18" s="14">
        <f t="shared" si="8"/>
        <v>130</v>
      </c>
      <c r="AN18" s="14">
        <f t="shared" si="8"/>
        <v>130</v>
      </c>
      <c r="AO18" s="14">
        <f t="shared" si="2"/>
        <v>130</v>
      </c>
      <c r="AP18" s="14">
        <f t="shared" si="2"/>
        <v>0</v>
      </c>
      <c r="AQ18" s="14">
        <f t="shared" si="6"/>
        <v>9.76</v>
      </c>
      <c r="AR18" s="14">
        <f t="shared" si="6"/>
        <v>130</v>
      </c>
      <c r="AS18" s="14">
        <f t="shared" si="6"/>
        <v>130</v>
      </c>
      <c r="AT18" s="14">
        <f t="shared" si="7"/>
        <v>9.76</v>
      </c>
      <c r="AU18" s="14">
        <f t="shared" si="7"/>
        <v>130</v>
      </c>
      <c r="AV18" s="14">
        <f t="shared" si="7"/>
        <v>130</v>
      </c>
      <c r="AW18" s="29" t="s">
        <v>94</v>
      </c>
    </row>
    <row r="19" spans="1:49" ht="172.5" x14ac:dyDescent="0.35">
      <c r="A19" s="11" t="s">
        <v>115</v>
      </c>
      <c r="B19" s="12">
        <v>5019</v>
      </c>
      <c r="C19" s="30" t="s">
        <v>116</v>
      </c>
      <c r="D19" s="12" t="s">
        <v>117</v>
      </c>
      <c r="E19" s="12" t="s">
        <v>118</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600</v>
      </c>
      <c r="AF19" s="14">
        <v>600</v>
      </c>
      <c r="AG19" s="14">
        <v>700</v>
      </c>
      <c r="AH19" s="14">
        <v>700</v>
      </c>
      <c r="AI19" s="14">
        <v>700</v>
      </c>
      <c r="AJ19" s="14">
        <v>700</v>
      </c>
      <c r="AK19" s="14">
        <f t="shared" si="8"/>
        <v>600</v>
      </c>
      <c r="AL19" s="14">
        <f t="shared" si="8"/>
        <v>600</v>
      </c>
      <c r="AM19" s="14">
        <f t="shared" si="8"/>
        <v>700</v>
      </c>
      <c r="AN19" s="14">
        <f t="shared" si="8"/>
        <v>700</v>
      </c>
      <c r="AO19" s="14">
        <f t="shared" si="2"/>
        <v>700</v>
      </c>
      <c r="AP19" s="14">
        <f t="shared" si="2"/>
        <v>700</v>
      </c>
      <c r="AQ19" s="14">
        <f t="shared" si="6"/>
        <v>600</v>
      </c>
      <c r="AR19" s="14">
        <f t="shared" si="6"/>
        <v>700</v>
      </c>
      <c r="AS19" s="14">
        <f t="shared" si="6"/>
        <v>700</v>
      </c>
      <c r="AT19" s="14">
        <f t="shared" si="7"/>
        <v>600</v>
      </c>
      <c r="AU19" s="14">
        <f t="shared" si="7"/>
        <v>700</v>
      </c>
      <c r="AV19" s="14">
        <f t="shared" si="7"/>
        <v>700</v>
      </c>
      <c r="AW19" s="29" t="s">
        <v>94</v>
      </c>
    </row>
    <row r="20" spans="1:49" ht="31.5" x14ac:dyDescent="0.35">
      <c r="A20" s="86" t="s">
        <v>119</v>
      </c>
      <c r="B20" s="80">
        <v>5021</v>
      </c>
      <c r="C20" s="94" t="s">
        <v>120</v>
      </c>
      <c r="D20" s="80" t="s">
        <v>121</v>
      </c>
      <c r="E20" s="80" t="s">
        <v>122</v>
      </c>
      <c r="F20" s="80" t="s">
        <v>0</v>
      </c>
      <c r="G20" s="80" t="s">
        <v>0</v>
      </c>
      <c r="H20" s="80" t="s">
        <v>0</v>
      </c>
      <c r="I20" s="80" t="s">
        <v>0</v>
      </c>
      <c r="J20" s="80" t="s">
        <v>0</v>
      </c>
      <c r="K20" s="80" t="s">
        <v>0</v>
      </c>
      <c r="L20" s="80" t="s">
        <v>0</v>
      </c>
      <c r="M20" s="80" t="s">
        <v>0</v>
      </c>
      <c r="N20" s="80" t="s">
        <v>0</v>
      </c>
      <c r="O20" s="80" t="s">
        <v>0</v>
      </c>
      <c r="P20" s="80" t="s">
        <v>0</v>
      </c>
      <c r="Q20" s="80" t="s">
        <v>0</v>
      </c>
      <c r="R20" s="80" t="s">
        <v>0</v>
      </c>
      <c r="S20" s="80" t="s">
        <v>0</v>
      </c>
      <c r="T20" s="80" t="s">
        <v>0</v>
      </c>
      <c r="U20" s="80" t="s">
        <v>0</v>
      </c>
      <c r="V20" s="80" t="s">
        <v>0</v>
      </c>
      <c r="W20" s="84" t="s">
        <v>0</v>
      </c>
      <c r="X20" s="80" t="s">
        <v>0</v>
      </c>
      <c r="Y20" s="80" t="s">
        <v>0</v>
      </c>
      <c r="Z20" s="80" t="s">
        <v>0</v>
      </c>
      <c r="AA20" s="80" t="s">
        <v>0</v>
      </c>
      <c r="AB20" s="80" t="s">
        <v>0</v>
      </c>
      <c r="AC20" s="80" t="s">
        <v>42</v>
      </c>
      <c r="AD20" s="12" t="s">
        <v>123</v>
      </c>
      <c r="AE20" s="14">
        <v>350</v>
      </c>
      <c r="AF20" s="14">
        <v>247.4</v>
      </c>
      <c r="AG20" s="14">
        <v>350</v>
      </c>
      <c r="AH20" s="14">
        <v>350</v>
      </c>
      <c r="AI20" s="14">
        <v>350</v>
      </c>
      <c r="AJ20" s="14">
        <v>350</v>
      </c>
      <c r="AK20" s="14">
        <f t="shared" si="8"/>
        <v>350</v>
      </c>
      <c r="AL20" s="14">
        <f t="shared" si="8"/>
        <v>247.4</v>
      </c>
      <c r="AM20" s="14">
        <f t="shared" si="8"/>
        <v>350</v>
      </c>
      <c r="AN20" s="14">
        <f t="shared" si="8"/>
        <v>350</v>
      </c>
      <c r="AO20" s="14">
        <f t="shared" si="2"/>
        <v>350</v>
      </c>
      <c r="AP20" s="14">
        <f t="shared" si="2"/>
        <v>350</v>
      </c>
      <c r="AQ20" s="14">
        <f t="shared" si="6"/>
        <v>247.4</v>
      </c>
      <c r="AR20" s="14">
        <f t="shared" si="6"/>
        <v>350</v>
      </c>
      <c r="AS20" s="14">
        <f t="shared" si="6"/>
        <v>350</v>
      </c>
      <c r="AT20" s="14">
        <f t="shared" si="7"/>
        <v>247.4</v>
      </c>
      <c r="AU20" s="14">
        <f t="shared" si="7"/>
        <v>350</v>
      </c>
      <c r="AV20" s="14">
        <f t="shared" si="7"/>
        <v>350</v>
      </c>
      <c r="AW20" s="15" t="s">
        <v>94</v>
      </c>
    </row>
    <row r="21" spans="1:49" ht="153" customHeight="1" x14ac:dyDescent="0.35">
      <c r="A21" s="87"/>
      <c r="B21" s="81"/>
      <c r="C21" s="89"/>
      <c r="D21" s="81"/>
      <c r="E21" s="81"/>
      <c r="F21" s="81"/>
      <c r="G21" s="81"/>
      <c r="H21" s="81"/>
      <c r="I21" s="81"/>
      <c r="J21" s="81"/>
      <c r="K21" s="81"/>
      <c r="L21" s="81"/>
      <c r="M21" s="81"/>
      <c r="N21" s="81"/>
      <c r="O21" s="81"/>
      <c r="P21" s="81"/>
      <c r="Q21" s="81"/>
      <c r="R21" s="81"/>
      <c r="S21" s="81"/>
      <c r="T21" s="81"/>
      <c r="U21" s="81"/>
      <c r="V21" s="81"/>
      <c r="W21" s="85"/>
      <c r="X21" s="81"/>
      <c r="Y21" s="81"/>
      <c r="Z21" s="81"/>
      <c r="AA21" s="81"/>
      <c r="AB21" s="81"/>
      <c r="AC21" s="81"/>
      <c r="AD21" s="31" t="s">
        <v>124</v>
      </c>
      <c r="AE21" s="32">
        <v>121.5</v>
      </c>
      <c r="AF21" s="32">
        <v>151.5</v>
      </c>
      <c r="AG21" s="32">
        <v>121.5</v>
      </c>
      <c r="AH21" s="32">
        <v>121.5</v>
      </c>
      <c r="AI21" s="32">
        <v>121.5</v>
      </c>
      <c r="AJ21" s="32">
        <v>121.5</v>
      </c>
      <c r="AK21" s="14">
        <f t="shared" si="8"/>
        <v>121.5</v>
      </c>
      <c r="AL21" s="14">
        <f t="shared" si="8"/>
        <v>151.5</v>
      </c>
      <c r="AM21" s="14">
        <f t="shared" si="8"/>
        <v>121.5</v>
      </c>
      <c r="AN21" s="14">
        <f t="shared" si="8"/>
        <v>121.5</v>
      </c>
      <c r="AO21" s="14">
        <f t="shared" si="2"/>
        <v>121.5</v>
      </c>
      <c r="AP21" s="14">
        <f t="shared" si="2"/>
        <v>121.5</v>
      </c>
      <c r="AQ21" s="14">
        <f t="shared" si="6"/>
        <v>151.5</v>
      </c>
      <c r="AR21" s="14">
        <f t="shared" si="6"/>
        <v>121.5</v>
      </c>
      <c r="AS21" s="14">
        <f t="shared" si="6"/>
        <v>121.5</v>
      </c>
      <c r="AT21" s="14">
        <f t="shared" si="7"/>
        <v>151.5</v>
      </c>
      <c r="AU21" s="14">
        <f t="shared" si="7"/>
        <v>121.5</v>
      </c>
      <c r="AV21" s="14">
        <f t="shared" si="7"/>
        <v>121.5</v>
      </c>
      <c r="AW21" s="33" t="s">
        <v>94</v>
      </c>
    </row>
    <row r="22" spans="1:49" ht="129.75" customHeight="1" x14ac:dyDescent="0.35">
      <c r="A22" s="24" t="s">
        <v>125</v>
      </c>
      <c r="B22" s="25">
        <v>5024</v>
      </c>
      <c r="C22" s="26" t="s">
        <v>126</v>
      </c>
      <c r="D22" s="25" t="s">
        <v>127</v>
      </c>
      <c r="E22" s="25" t="s">
        <v>128</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129</v>
      </c>
      <c r="AE22" s="28">
        <v>320</v>
      </c>
      <c r="AF22" s="28">
        <v>320</v>
      </c>
      <c r="AG22" s="28">
        <v>320</v>
      </c>
      <c r="AH22" s="28">
        <v>320</v>
      </c>
      <c r="AI22" s="28">
        <v>320</v>
      </c>
      <c r="AJ22" s="28">
        <v>320</v>
      </c>
      <c r="AK22" s="14">
        <f t="shared" si="8"/>
        <v>320</v>
      </c>
      <c r="AL22" s="14">
        <f t="shared" si="8"/>
        <v>320</v>
      </c>
      <c r="AM22" s="14">
        <f t="shared" si="8"/>
        <v>320</v>
      </c>
      <c r="AN22" s="14">
        <f t="shared" si="8"/>
        <v>320</v>
      </c>
      <c r="AO22" s="14">
        <f t="shared" si="2"/>
        <v>320</v>
      </c>
      <c r="AP22" s="14">
        <f t="shared" si="2"/>
        <v>320</v>
      </c>
      <c r="AQ22" s="14">
        <f t="shared" si="6"/>
        <v>320</v>
      </c>
      <c r="AR22" s="14">
        <f t="shared" si="6"/>
        <v>320</v>
      </c>
      <c r="AS22" s="14">
        <f t="shared" si="6"/>
        <v>320</v>
      </c>
      <c r="AT22" s="14">
        <f t="shared" si="7"/>
        <v>320</v>
      </c>
      <c r="AU22" s="14">
        <f t="shared" si="7"/>
        <v>320</v>
      </c>
      <c r="AV22" s="14">
        <f t="shared" si="7"/>
        <v>320</v>
      </c>
      <c r="AW22" s="29" t="s">
        <v>94</v>
      </c>
    </row>
    <row r="23" spans="1:49" ht="152.25" customHeight="1" x14ac:dyDescent="0.35">
      <c r="A23" s="18" t="s">
        <v>130</v>
      </c>
      <c r="B23" s="19">
        <v>5030</v>
      </c>
      <c r="C23" s="21" t="s">
        <v>131</v>
      </c>
      <c r="D23" s="19" t="s">
        <v>132</v>
      </c>
      <c r="E23" s="19" t="s">
        <v>133</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134</v>
      </c>
      <c r="AE23" s="22">
        <v>3912.2</v>
      </c>
      <c r="AF23" s="22">
        <f>2585.24+761.55+500+200+1575.07+171.32+98.71</f>
        <v>5891.8899999999994</v>
      </c>
      <c r="AG23" s="22">
        <f>2523.6+1257.19+300+400+1325+1756.944+3242.755+170+253.595+3000+1.75+3.24+595.295+113.403</f>
        <v>14942.772000000001</v>
      </c>
      <c r="AH23" s="22">
        <f>2585.901+1199.64+300+200+500+3080.924+0+230.968</f>
        <v>8097.433</v>
      </c>
      <c r="AI23" s="22">
        <f>2665.908+1241.628+300+200+500+2238.61+0+255.385</f>
        <v>7401.5310000000009</v>
      </c>
      <c r="AJ23" s="22">
        <f>2665.908+1241.628+300+200+500+2238.61+200</f>
        <v>7346.1460000000006</v>
      </c>
      <c r="AK23" s="14">
        <f t="shared" si="8"/>
        <v>3912.2</v>
      </c>
      <c r="AL23" s="14">
        <f t="shared" si="8"/>
        <v>5891.8899999999994</v>
      </c>
      <c r="AM23" s="14">
        <f t="shared" si="8"/>
        <v>14942.772000000001</v>
      </c>
      <c r="AN23" s="14">
        <f t="shared" si="8"/>
        <v>8097.433</v>
      </c>
      <c r="AO23" s="14">
        <f t="shared" si="2"/>
        <v>7401.5310000000009</v>
      </c>
      <c r="AP23" s="14">
        <f t="shared" si="2"/>
        <v>7346.1460000000006</v>
      </c>
      <c r="AQ23" s="14">
        <f t="shared" si="6"/>
        <v>5891.8899999999994</v>
      </c>
      <c r="AR23" s="14">
        <f t="shared" si="6"/>
        <v>14942.772000000001</v>
      </c>
      <c r="AS23" s="14">
        <f t="shared" si="6"/>
        <v>8097.433</v>
      </c>
      <c r="AT23" s="14">
        <f t="shared" si="7"/>
        <v>5891.8899999999994</v>
      </c>
      <c r="AU23" s="14">
        <f t="shared" si="7"/>
        <v>14942.772000000001</v>
      </c>
      <c r="AV23" s="14">
        <f t="shared" si="7"/>
        <v>8097.433</v>
      </c>
      <c r="AW23" s="23" t="s">
        <v>94</v>
      </c>
    </row>
    <row r="24" spans="1:49" ht="31.5" x14ac:dyDescent="0.35">
      <c r="A24" s="98" t="s">
        <v>135</v>
      </c>
      <c r="B24" s="93">
        <v>5033</v>
      </c>
      <c r="C24" s="97" t="s">
        <v>131</v>
      </c>
      <c r="D24" s="93" t="s">
        <v>132</v>
      </c>
      <c r="E24" s="93" t="s">
        <v>133</v>
      </c>
      <c r="F24" s="93" t="s">
        <v>0</v>
      </c>
      <c r="G24" s="93" t="s">
        <v>0</v>
      </c>
      <c r="H24" s="93" t="s">
        <v>0</v>
      </c>
      <c r="I24" s="93" t="s">
        <v>0</v>
      </c>
      <c r="J24" s="93" t="s">
        <v>0</v>
      </c>
      <c r="K24" s="93" t="s">
        <v>0</v>
      </c>
      <c r="L24" s="93" t="s">
        <v>0</v>
      </c>
      <c r="M24" s="93" t="s">
        <v>0</v>
      </c>
      <c r="N24" s="93" t="s">
        <v>0</v>
      </c>
      <c r="O24" s="93" t="s">
        <v>0</v>
      </c>
      <c r="P24" s="93" t="s">
        <v>0</v>
      </c>
      <c r="Q24" s="93" t="s">
        <v>0</v>
      </c>
      <c r="R24" s="93" t="s">
        <v>0</v>
      </c>
      <c r="S24" s="93" t="s">
        <v>0</v>
      </c>
      <c r="T24" s="93" t="s">
        <v>0</v>
      </c>
      <c r="U24" s="93" t="s">
        <v>0</v>
      </c>
      <c r="V24" s="93" t="s">
        <v>0</v>
      </c>
      <c r="W24" s="97" t="s">
        <v>0</v>
      </c>
      <c r="X24" s="93" t="s">
        <v>0</v>
      </c>
      <c r="Y24" s="93" t="s">
        <v>0</v>
      </c>
      <c r="Z24" s="93" t="s">
        <v>0</v>
      </c>
      <c r="AA24" s="93" t="s">
        <v>0</v>
      </c>
      <c r="AB24" s="93" t="s">
        <v>0</v>
      </c>
      <c r="AC24" s="93" t="s">
        <v>54</v>
      </c>
      <c r="AD24" s="25" t="s">
        <v>136</v>
      </c>
      <c r="AE24" s="28">
        <v>70</v>
      </c>
      <c r="AF24" s="28">
        <f>61.998</f>
        <v>61.997999999999998</v>
      </c>
      <c r="AG24" s="28">
        <v>256</v>
      </c>
      <c r="AH24" s="28">
        <v>70</v>
      </c>
      <c r="AI24" s="28">
        <v>70</v>
      </c>
      <c r="AJ24" s="28">
        <v>70</v>
      </c>
      <c r="AK24" s="14">
        <f t="shared" si="8"/>
        <v>70</v>
      </c>
      <c r="AL24" s="14">
        <f t="shared" si="8"/>
        <v>61.997999999999998</v>
      </c>
      <c r="AM24" s="14">
        <f t="shared" si="8"/>
        <v>256</v>
      </c>
      <c r="AN24" s="14">
        <f t="shared" si="8"/>
        <v>70</v>
      </c>
      <c r="AO24" s="14">
        <f t="shared" si="2"/>
        <v>70</v>
      </c>
      <c r="AP24" s="14">
        <f t="shared" si="2"/>
        <v>70</v>
      </c>
      <c r="AQ24" s="14">
        <f t="shared" si="6"/>
        <v>61.997999999999998</v>
      </c>
      <c r="AR24" s="14">
        <f t="shared" si="6"/>
        <v>256</v>
      </c>
      <c r="AS24" s="14">
        <f t="shared" si="6"/>
        <v>70</v>
      </c>
      <c r="AT24" s="14">
        <f t="shared" si="7"/>
        <v>61.997999999999998</v>
      </c>
      <c r="AU24" s="14">
        <f t="shared" si="7"/>
        <v>256</v>
      </c>
      <c r="AV24" s="14">
        <f t="shared" si="7"/>
        <v>70</v>
      </c>
      <c r="AW24" s="29" t="s">
        <v>94</v>
      </c>
    </row>
    <row r="25" spans="1:49" ht="380.25" customHeight="1" x14ac:dyDescent="0.35">
      <c r="A25" s="83"/>
      <c r="B25" s="81"/>
      <c r="C25" s="85"/>
      <c r="D25" s="81"/>
      <c r="E25" s="81"/>
      <c r="F25" s="81"/>
      <c r="G25" s="81"/>
      <c r="H25" s="81"/>
      <c r="I25" s="81"/>
      <c r="J25" s="81"/>
      <c r="K25" s="81"/>
      <c r="L25" s="81"/>
      <c r="M25" s="81"/>
      <c r="N25" s="81"/>
      <c r="O25" s="81"/>
      <c r="P25" s="81"/>
      <c r="Q25" s="81"/>
      <c r="R25" s="81"/>
      <c r="S25" s="81"/>
      <c r="T25" s="81"/>
      <c r="U25" s="81"/>
      <c r="V25" s="81"/>
      <c r="W25" s="85"/>
      <c r="X25" s="81"/>
      <c r="Y25" s="81"/>
      <c r="Z25" s="81"/>
      <c r="AA25" s="81"/>
      <c r="AB25" s="81"/>
      <c r="AC25" s="81"/>
      <c r="AD25" s="34" t="s">
        <v>101</v>
      </c>
      <c r="AE25" s="32">
        <v>0</v>
      </c>
      <c r="AF25" s="32">
        <v>0</v>
      </c>
      <c r="AG25" s="32">
        <v>0</v>
      </c>
      <c r="AH25" s="32">
        <v>0</v>
      </c>
      <c r="AI25" s="32">
        <v>0</v>
      </c>
      <c r="AJ25" s="32">
        <v>0</v>
      </c>
      <c r="AK25" s="14">
        <f t="shared" si="8"/>
        <v>0</v>
      </c>
      <c r="AL25" s="14">
        <f t="shared" si="8"/>
        <v>0</v>
      </c>
      <c r="AM25" s="14">
        <f t="shared" si="8"/>
        <v>0</v>
      </c>
      <c r="AN25" s="14">
        <f t="shared" si="8"/>
        <v>0</v>
      </c>
      <c r="AO25" s="14">
        <f t="shared" si="2"/>
        <v>0</v>
      </c>
      <c r="AP25" s="14">
        <f t="shared" si="2"/>
        <v>0</v>
      </c>
      <c r="AQ25" s="14">
        <f t="shared" si="6"/>
        <v>0</v>
      </c>
      <c r="AR25" s="14">
        <f t="shared" si="6"/>
        <v>0</v>
      </c>
      <c r="AS25" s="14">
        <f t="shared" si="6"/>
        <v>0</v>
      </c>
      <c r="AT25" s="14">
        <f t="shared" si="7"/>
        <v>0</v>
      </c>
      <c r="AU25" s="14">
        <f t="shared" si="7"/>
        <v>0</v>
      </c>
      <c r="AV25" s="14">
        <f t="shared" si="7"/>
        <v>0</v>
      </c>
      <c r="AW25" s="33" t="s">
        <v>94</v>
      </c>
    </row>
    <row r="26" spans="1:49" ht="72" customHeight="1" x14ac:dyDescent="0.35">
      <c r="A26" s="24" t="s">
        <v>137</v>
      </c>
      <c r="B26" s="25">
        <v>5046</v>
      </c>
      <c r="C26" s="26" t="s">
        <v>90</v>
      </c>
      <c r="D26" s="25" t="s">
        <v>138</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139</v>
      </c>
      <c r="AE26" s="28">
        <v>6.5</v>
      </c>
      <c r="AF26" s="28">
        <v>0</v>
      </c>
      <c r="AG26" s="28">
        <v>6.5</v>
      </c>
      <c r="AH26" s="28">
        <v>6.5</v>
      </c>
      <c r="AI26" s="28">
        <v>6.5</v>
      </c>
      <c r="AJ26" s="28">
        <v>6.5</v>
      </c>
      <c r="AK26" s="14">
        <f t="shared" si="8"/>
        <v>6.5</v>
      </c>
      <c r="AL26" s="14">
        <f t="shared" si="8"/>
        <v>0</v>
      </c>
      <c r="AM26" s="14">
        <f t="shared" si="8"/>
        <v>6.5</v>
      </c>
      <c r="AN26" s="14">
        <f t="shared" si="8"/>
        <v>6.5</v>
      </c>
      <c r="AO26" s="14">
        <f t="shared" si="2"/>
        <v>6.5</v>
      </c>
      <c r="AP26" s="14">
        <f t="shared" si="2"/>
        <v>6.5</v>
      </c>
      <c r="AQ26" s="14">
        <f t="shared" si="6"/>
        <v>0</v>
      </c>
      <c r="AR26" s="14">
        <f t="shared" si="6"/>
        <v>6.5</v>
      </c>
      <c r="AS26" s="14">
        <f t="shared" si="6"/>
        <v>6.5</v>
      </c>
      <c r="AT26" s="14">
        <f t="shared" si="7"/>
        <v>0</v>
      </c>
      <c r="AU26" s="14">
        <f t="shared" si="7"/>
        <v>6.5</v>
      </c>
      <c r="AV26" s="14">
        <f t="shared" si="7"/>
        <v>6.5</v>
      </c>
      <c r="AW26" s="29" t="s">
        <v>94</v>
      </c>
    </row>
    <row r="27" spans="1:49" s="42" customFormat="1" ht="73.5" x14ac:dyDescent="0.35">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4">
        <f t="shared" si="8"/>
        <v>0</v>
      </c>
      <c r="AL27" s="14">
        <f t="shared" si="8"/>
        <v>74.83</v>
      </c>
      <c r="AM27" s="14">
        <f t="shared" si="8"/>
        <v>0</v>
      </c>
      <c r="AN27" s="14">
        <f t="shared" si="8"/>
        <v>0</v>
      </c>
      <c r="AO27" s="14">
        <f t="shared" si="2"/>
        <v>0</v>
      </c>
      <c r="AP27" s="14">
        <f t="shared" si="2"/>
        <v>0</v>
      </c>
      <c r="AQ27" s="14">
        <f t="shared" si="6"/>
        <v>74.83</v>
      </c>
      <c r="AR27" s="14">
        <f t="shared" si="6"/>
        <v>0</v>
      </c>
      <c r="AS27" s="14">
        <f t="shared" si="6"/>
        <v>0</v>
      </c>
      <c r="AT27" s="14">
        <f t="shared" si="7"/>
        <v>74.83</v>
      </c>
      <c r="AU27" s="14">
        <f t="shared" si="7"/>
        <v>0</v>
      </c>
      <c r="AV27" s="14">
        <f t="shared" si="7"/>
        <v>0</v>
      </c>
      <c r="AW27" s="41"/>
    </row>
    <row r="28" spans="1:49" ht="172.5" x14ac:dyDescent="0.35">
      <c r="A28" s="43" t="s">
        <v>143</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9">AE29+AE30+AE31+AE32+AE33+AE34+AE35</f>
        <v>12108.197</v>
      </c>
      <c r="AF28" s="28">
        <f t="shared" si="9"/>
        <v>13429.537</v>
      </c>
      <c r="AG28" s="28">
        <f t="shared" si="9"/>
        <v>14680.753000000001</v>
      </c>
      <c r="AH28" s="28">
        <f t="shared" si="9"/>
        <v>12688.59</v>
      </c>
      <c r="AI28" s="28">
        <f t="shared" si="9"/>
        <v>12745.880000000001</v>
      </c>
      <c r="AJ28" s="28">
        <f t="shared" si="9"/>
        <v>12745.880000000001</v>
      </c>
      <c r="AK28" s="14">
        <f t="shared" si="8"/>
        <v>12108.197</v>
      </c>
      <c r="AL28" s="14">
        <f t="shared" si="8"/>
        <v>13429.537</v>
      </c>
      <c r="AM28" s="14">
        <f t="shared" si="8"/>
        <v>14680.753000000001</v>
      </c>
      <c r="AN28" s="14">
        <f t="shared" si="8"/>
        <v>12688.59</v>
      </c>
      <c r="AO28" s="14">
        <f t="shared" si="2"/>
        <v>12745.880000000001</v>
      </c>
      <c r="AP28" s="14">
        <f t="shared" si="2"/>
        <v>12745.880000000001</v>
      </c>
      <c r="AQ28" s="14">
        <f t="shared" ref="AQ28:AS57" si="10">AF28</f>
        <v>13429.537</v>
      </c>
      <c r="AR28" s="14">
        <f t="shared" si="10"/>
        <v>14680.753000000001</v>
      </c>
      <c r="AS28" s="14">
        <f t="shared" si="10"/>
        <v>12688.59</v>
      </c>
      <c r="AT28" s="14">
        <f t="shared" ref="AT28:AV57" si="11">AL28</f>
        <v>13429.537</v>
      </c>
      <c r="AU28" s="14">
        <f t="shared" si="11"/>
        <v>14680.753000000001</v>
      </c>
      <c r="AV28" s="14">
        <f t="shared" si="11"/>
        <v>12688.59</v>
      </c>
      <c r="AW28" s="29" t="s">
        <v>86</v>
      </c>
    </row>
    <row r="29" spans="1:49" ht="31.5" x14ac:dyDescent="0.35">
      <c r="A29" s="86" t="s">
        <v>144</v>
      </c>
      <c r="B29" s="12">
        <v>5201</v>
      </c>
      <c r="C29" s="94" t="s">
        <v>90</v>
      </c>
      <c r="D29" s="80" t="s">
        <v>145</v>
      </c>
      <c r="E29" s="80"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0" t="s">
        <v>37</v>
      </c>
      <c r="AD29" s="12" t="s">
        <v>146</v>
      </c>
      <c r="AE29" s="14">
        <v>414.06700000000001</v>
      </c>
      <c r="AF29" s="14">
        <v>416.8</v>
      </c>
      <c r="AG29" s="14">
        <f>135.8+395.6+3.09</f>
        <v>534.49000000000012</v>
      </c>
      <c r="AH29" s="14">
        <f>59.3+411.4+1.77</f>
        <v>472.46999999999997</v>
      </c>
      <c r="AI29" s="14">
        <f>61.6+427.9+1.77</f>
        <v>491.27</v>
      </c>
      <c r="AJ29" s="14">
        <f>61.6+427.9+1.77</f>
        <v>491.27</v>
      </c>
      <c r="AK29" s="14">
        <f t="shared" si="8"/>
        <v>414.06700000000001</v>
      </c>
      <c r="AL29" s="14">
        <f t="shared" si="8"/>
        <v>416.8</v>
      </c>
      <c r="AM29" s="14">
        <f t="shared" si="8"/>
        <v>534.49000000000012</v>
      </c>
      <c r="AN29" s="14">
        <f t="shared" si="8"/>
        <v>472.46999999999997</v>
      </c>
      <c r="AO29" s="14">
        <f t="shared" si="2"/>
        <v>491.27</v>
      </c>
      <c r="AP29" s="14">
        <f t="shared" si="2"/>
        <v>491.27</v>
      </c>
      <c r="AQ29" s="14">
        <f t="shared" si="10"/>
        <v>416.8</v>
      </c>
      <c r="AR29" s="14">
        <f t="shared" si="10"/>
        <v>534.49000000000012</v>
      </c>
      <c r="AS29" s="14">
        <f t="shared" si="10"/>
        <v>472.46999999999997</v>
      </c>
      <c r="AT29" s="14">
        <f t="shared" si="11"/>
        <v>416.8</v>
      </c>
      <c r="AU29" s="14">
        <f t="shared" si="11"/>
        <v>534.49000000000012</v>
      </c>
      <c r="AV29" s="14">
        <f t="shared" si="11"/>
        <v>472.46999999999997</v>
      </c>
      <c r="AW29" s="15" t="s">
        <v>94</v>
      </c>
    </row>
    <row r="30" spans="1:49" ht="31.5" x14ac:dyDescent="0.35">
      <c r="A30" s="96"/>
      <c r="B30" s="25" t="s">
        <v>0</v>
      </c>
      <c r="C30" s="95"/>
      <c r="D30" s="93"/>
      <c r="E30" s="93"/>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3"/>
      <c r="AD30" s="12" t="s">
        <v>147</v>
      </c>
      <c r="AE30" s="14">
        <v>1937</v>
      </c>
      <c r="AF30" s="14">
        <f>625.42+921.67+337.96+3.295+8.855</f>
        <v>1897.2</v>
      </c>
      <c r="AG30" s="14">
        <f>753.72+938.42+353.35+50+11.4+1.87</f>
        <v>2108.7599999999998</v>
      </c>
      <c r="AH30" s="14">
        <f>670.65+963.49+363.74+3.295+1.87</f>
        <v>2003.0449999999998</v>
      </c>
      <c r="AI30" s="14">
        <f>674.65+983.87+377.85+3.295+1.87</f>
        <v>2041.5349999999999</v>
      </c>
      <c r="AJ30" s="14">
        <f>674.65+983.87+377.85+3.295+1.87</f>
        <v>2041.5349999999999</v>
      </c>
      <c r="AK30" s="14">
        <f t="shared" si="8"/>
        <v>1937</v>
      </c>
      <c r="AL30" s="14">
        <f t="shared" si="8"/>
        <v>1897.2</v>
      </c>
      <c r="AM30" s="14">
        <f t="shared" si="8"/>
        <v>2108.7599999999998</v>
      </c>
      <c r="AN30" s="14">
        <f t="shared" si="8"/>
        <v>2003.0449999999998</v>
      </c>
      <c r="AO30" s="14">
        <f t="shared" si="2"/>
        <v>2041.5349999999999</v>
      </c>
      <c r="AP30" s="14">
        <f t="shared" si="2"/>
        <v>2041.5349999999999</v>
      </c>
      <c r="AQ30" s="14">
        <f t="shared" si="10"/>
        <v>1897.2</v>
      </c>
      <c r="AR30" s="14">
        <f t="shared" si="10"/>
        <v>2108.7599999999998</v>
      </c>
      <c r="AS30" s="14">
        <f t="shared" si="10"/>
        <v>2003.0449999999998</v>
      </c>
      <c r="AT30" s="14">
        <f t="shared" si="11"/>
        <v>1897.2</v>
      </c>
      <c r="AU30" s="14">
        <f t="shared" si="11"/>
        <v>2108.7599999999998</v>
      </c>
      <c r="AV30" s="14">
        <f t="shared" si="11"/>
        <v>2003.0449999999998</v>
      </c>
      <c r="AW30" s="15" t="s">
        <v>94</v>
      </c>
    </row>
    <row r="31" spans="1:49" ht="33.75" customHeight="1" x14ac:dyDescent="0.35">
      <c r="A31" s="87"/>
      <c r="B31" s="44" t="s">
        <v>0</v>
      </c>
      <c r="C31" s="89"/>
      <c r="D31" s="81"/>
      <c r="E31" s="81"/>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81"/>
      <c r="AD31" s="46" t="s">
        <v>93</v>
      </c>
      <c r="AE31" s="14">
        <v>60.4</v>
      </c>
      <c r="AF31" s="14">
        <f>37.38+965</f>
        <v>1002.38</v>
      </c>
      <c r="AG31" s="14">
        <f>60.375</f>
        <v>60.375</v>
      </c>
      <c r="AH31" s="14">
        <f>60.375</f>
        <v>60.375</v>
      </c>
      <c r="AI31" s="14">
        <f>60.375</f>
        <v>60.375</v>
      </c>
      <c r="AJ31" s="14">
        <f>60.375</f>
        <v>60.375</v>
      </c>
      <c r="AK31" s="14">
        <f t="shared" si="8"/>
        <v>60.4</v>
      </c>
      <c r="AL31" s="14">
        <f t="shared" si="8"/>
        <v>1002.38</v>
      </c>
      <c r="AM31" s="14">
        <f t="shared" si="8"/>
        <v>60.375</v>
      </c>
      <c r="AN31" s="14">
        <f t="shared" si="8"/>
        <v>60.375</v>
      </c>
      <c r="AO31" s="14">
        <f t="shared" si="2"/>
        <v>60.375</v>
      </c>
      <c r="AP31" s="14">
        <f t="shared" si="2"/>
        <v>60.375</v>
      </c>
      <c r="AQ31" s="14">
        <f t="shared" si="10"/>
        <v>1002.38</v>
      </c>
      <c r="AR31" s="14">
        <f t="shared" si="10"/>
        <v>60.375</v>
      </c>
      <c r="AS31" s="14">
        <f t="shared" si="10"/>
        <v>60.375</v>
      </c>
      <c r="AT31" s="14">
        <f t="shared" si="11"/>
        <v>1002.38</v>
      </c>
      <c r="AU31" s="14">
        <f t="shared" si="11"/>
        <v>60.375</v>
      </c>
      <c r="AV31" s="14">
        <f t="shared" si="11"/>
        <v>60.375</v>
      </c>
      <c r="AW31" s="15" t="s">
        <v>94</v>
      </c>
    </row>
    <row r="32" spans="1:49" ht="31.5" x14ac:dyDescent="0.35">
      <c r="A32" s="91" t="s">
        <v>148</v>
      </c>
      <c r="B32" s="90">
        <v>5202</v>
      </c>
      <c r="C32" s="94" t="s">
        <v>90</v>
      </c>
      <c r="D32" s="90" t="s">
        <v>145</v>
      </c>
      <c r="E32" s="90" t="s">
        <v>92</v>
      </c>
      <c r="F32" s="25"/>
      <c r="G32" s="25"/>
      <c r="H32" s="25"/>
      <c r="I32" s="25"/>
      <c r="J32" s="25"/>
      <c r="K32" s="25"/>
      <c r="L32" s="25"/>
      <c r="M32" s="25"/>
      <c r="N32" s="25"/>
      <c r="O32" s="25"/>
      <c r="P32" s="25"/>
      <c r="Q32" s="25"/>
      <c r="R32" s="25"/>
      <c r="S32" s="25"/>
      <c r="T32" s="25"/>
      <c r="U32" s="25"/>
      <c r="V32" s="25"/>
      <c r="W32" s="27"/>
      <c r="X32" s="25"/>
      <c r="Y32" s="25"/>
      <c r="Z32" s="25"/>
      <c r="AA32" s="25"/>
      <c r="AB32" s="25"/>
      <c r="AC32" s="93">
        <v>1</v>
      </c>
      <c r="AD32" s="47" t="s">
        <v>149</v>
      </c>
      <c r="AE32" s="14">
        <v>1122.99</v>
      </c>
      <c r="AF32" s="14">
        <f>955.26+288.49</f>
        <v>1243.75</v>
      </c>
      <c r="AG32" s="14">
        <f>1081.382+326.577+230.415+69.585</f>
        <v>1707.9590000000001</v>
      </c>
      <c r="AH32" s="14">
        <f>907.447+274.049</f>
        <v>1181.4960000000001</v>
      </c>
      <c r="AI32" s="14">
        <f>907.447+274.049</f>
        <v>1181.4960000000001</v>
      </c>
      <c r="AJ32" s="14">
        <f>907.447+274.049</f>
        <v>1181.4960000000001</v>
      </c>
      <c r="AK32" s="14">
        <f t="shared" si="8"/>
        <v>1122.99</v>
      </c>
      <c r="AL32" s="14">
        <f t="shared" si="8"/>
        <v>1243.75</v>
      </c>
      <c r="AM32" s="14">
        <f t="shared" si="8"/>
        <v>1707.9590000000001</v>
      </c>
      <c r="AN32" s="14">
        <f t="shared" si="8"/>
        <v>1181.4960000000001</v>
      </c>
      <c r="AO32" s="14">
        <f t="shared" si="2"/>
        <v>1181.4960000000001</v>
      </c>
      <c r="AP32" s="14">
        <f t="shared" si="2"/>
        <v>1181.4960000000001</v>
      </c>
      <c r="AQ32" s="14">
        <f t="shared" si="10"/>
        <v>1243.75</v>
      </c>
      <c r="AR32" s="14">
        <f t="shared" si="10"/>
        <v>1707.9590000000001</v>
      </c>
      <c r="AS32" s="14">
        <f t="shared" si="10"/>
        <v>1181.4960000000001</v>
      </c>
      <c r="AT32" s="14">
        <f t="shared" si="11"/>
        <v>1243.75</v>
      </c>
      <c r="AU32" s="14">
        <f t="shared" si="11"/>
        <v>1707.9590000000001</v>
      </c>
      <c r="AV32" s="14">
        <f t="shared" si="11"/>
        <v>1181.4960000000001</v>
      </c>
      <c r="AW32" s="15" t="s">
        <v>94</v>
      </c>
    </row>
    <row r="33" spans="1:49" ht="31.5" x14ac:dyDescent="0.35">
      <c r="A33" s="91"/>
      <c r="B33" s="93"/>
      <c r="C33" s="95"/>
      <c r="D33" s="93"/>
      <c r="E33" s="93"/>
      <c r="F33" s="25"/>
      <c r="G33" s="25"/>
      <c r="H33" s="25"/>
      <c r="I33" s="25"/>
      <c r="J33" s="25"/>
      <c r="K33" s="25"/>
      <c r="L33" s="25"/>
      <c r="M33" s="25"/>
      <c r="N33" s="25"/>
      <c r="O33" s="25"/>
      <c r="P33" s="25"/>
      <c r="Q33" s="25"/>
      <c r="R33" s="25"/>
      <c r="S33" s="25"/>
      <c r="T33" s="25"/>
      <c r="U33" s="25"/>
      <c r="V33" s="25"/>
      <c r="W33" s="27"/>
      <c r="X33" s="25"/>
      <c r="Y33" s="25"/>
      <c r="Z33" s="25"/>
      <c r="AA33" s="25"/>
      <c r="AB33" s="25"/>
      <c r="AC33" s="93"/>
      <c r="AD33" s="16" t="s">
        <v>146</v>
      </c>
      <c r="AE33" s="14">
        <v>1664.07</v>
      </c>
      <c r="AF33" s="14">
        <f>424.41+0+114.02+129.03+795.01+238.02</f>
        <v>1700.49</v>
      </c>
      <c r="AG33" s="14">
        <f>521.665+6.3+42.5+157.543+895.527+270.449</f>
        <v>1893.9839999999999</v>
      </c>
      <c r="AH33" s="14">
        <f>469.99+7.6+121.2+141.94+750.61+226.68</f>
        <v>1718.0200000000002</v>
      </c>
      <c r="AI33" s="14">
        <f>469.99+7.6+121.2+141.94+750.61+226.68</f>
        <v>1718.0200000000002</v>
      </c>
      <c r="AJ33" s="14">
        <f>469.99+7.6+121.2+141.94+750.61+226.68</f>
        <v>1718.0200000000002</v>
      </c>
      <c r="AK33" s="14">
        <f t="shared" si="8"/>
        <v>1664.07</v>
      </c>
      <c r="AL33" s="14">
        <f t="shared" si="8"/>
        <v>1700.49</v>
      </c>
      <c r="AM33" s="14">
        <f t="shared" si="8"/>
        <v>1893.9839999999999</v>
      </c>
      <c r="AN33" s="14">
        <f t="shared" si="8"/>
        <v>1718.0200000000002</v>
      </c>
      <c r="AO33" s="14">
        <f t="shared" si="2"/>
        <v>1718.0200000000002</v>
      </c>
      <c r="AP33" s="14">
        <f t="shared" si="2"/>
        <v>1718.0200000000002</v>
      </c>
      <c r="AQ33" s="14">
        <f t="shared" si="10"/>
        <v>1700.49</v>
      </c>
      <c r="AR33" s="14">
        <f t="shared" si="10"/>
        <v>1893.9839999999999</v>
      </c>
      <c r="AS33" s="14">
        <f t="shared" si="10"/>
        <v>1718.0200000000002</v>
      </c>
      <c r="AT33" s="14">
        <f t="shared" si="11"/>
        <v>1700.49</v>
      </c>
      <c r="AU33" s="14">
        <f t="shared" si="11"/>
        <v>1893.9839999999999</v>
      </c>
      <c r="AV33" s="14">
        <f t="shared" si="11"/>
        <v>1718.0200000000002</v>
      </c>
      <c r="AW33" s="15" t="s">
        <v>94</v>
      </c>
    </row>
    <row r="34" spans="1:49" ht="31.5" x14ac:dyDescent="0.35">
      <c r="A34" s="92"/>
      <c r="B34" s="81"/>
      <c r="C34" s="89"/>
      <c r="D34" s="44" t="s">
        <v>0</v>
      </c>
      <c r="E34" s="81"/>
      <c r="F34" s="44"/>
      <c r="G34" s="44"/>
      <c r="H34" s="44"/>
      <c r="I34" s="44"/>
      <c r="J34" s="44"/>
      <c r="K34" s="44"/>
      <c r="L34" s="44"/>
      <c r="M34" s="44"/>
      <c r="N34" s="44"/>
      <c r="O34" s="44"/>
      <c r="P34" s="44"/>
      <c r="Q34" s="44"/>
      <c r="R34" s="44"/>
      <c r="S34" s="44"/>
      <c r="T34" s="44"/>
      <c r="U34" s="44"/>
      <c r="V34" s="44"/>
      <c r="W34" s="45"/>
      <c r="X34" s="44"/>
      <c r="Y34" s="44"/>
      <c r="Z34" s="44"/>
      <c r="AA34" s="44"/>
      <c r="AB34" s="44"/>
      <c r="AC34" s="81"/>
      <c r="AD34" s="34" t="s">
        <v>147</v>
      </c>
      <c r="AE34" s="32">
        <v>6909.67</v>
      </c>
      <c r="AF34" s="32">
        <f>5505.812+0.345+1662.76</f>
        <v>7168.9170000000004</v>
      </c>
      <c r="AG34" s="32">
        <f>6432.555+1942.63</f>
        <v>8375.1850000000013</v>
      </c>
      <c r="AH34" s="32">
        <f>5570.804+1682.38</f>
        <v>7253.1840000000002</v>
      </c>
      <c r="AI34" s="32">
        <f>5570.804+1682.38</f>
        <v>7253.1840000000002</v>
      </c>
      <c r="AJ34" s="32">
        <f>5570.804+1682.38</f>
        <v>7253.1840000000002</v>
      </c>
      <c r="AK34" s="14">
        <f t="shared" si="8"/>
        <v>6909.67</v>
      </c>
      <c r="AL34" s="14">
        <f t="shared" si="8"/>
        <v>7168.9170000000004</v>
      </c>
      <c r="AM34" s="14">
        <f t="shared" si="8"/>
        <v>8375.1850000000013</v>
      </c>
      <c r="AN34" s="14">
        <f t="shared" si="8"/>
        <v>7253.1840000000002</v>
      </c>
      <c r="AO34" s="14">
        <f t="shared" si="2"/>
        <v>7253.1840000000002</v>
      </c>
      <c r="AP34" s="14">
        <f t="shared" si="2"/>
        <v>7253.1840000000002</v>
      </c>
      <c r="AQ34" s="14">
        <f t="shared" si="10"/>
        <v>7168.9170000000004</v>
      </c>
      <c r="AR34" s="14">
        <f t="shared" si="10"/>
        <v>8375.1850000000013</v>
      </c>
      <c r="AS34" s="14">
        <f t="shared" si="10"/>
        <v>7253.1840000000002</v>
      </c>
      <c r="AT34" s="14">
        <f t="shared" si="11"/>
        <v>7168.9170000000004</v>
      </c>
      <c r="AU34" s="14">
        <f t="shared" si="11"/>
        <v>8375.1850000000013</v>
      </c>
      <c r="AV34" s="14">
        <f t="shared" si="11"/>
        <v>7253.1840000000002</v>
      </c>
      <c r="AW34" s="33" t="s">
        <v>94</v>
      </c>
    </row>
    <row r="35" spans="1:49" ht="137.25" customHeight="1" x14ac:dyDescent="0.35">
      <c r="A35" s="48" t="s">
        <v>150</v>
      </c>
      <c r="B35" s="44">
        <v>5213</v>
      </c>
      <c r="C35" s="20"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4">
        <f t="shared" si="8"/>
        <v>0</v>
      </c>
      <c r="AL35" s="14">
        <f t="shared" si="8"/>
        <v>0</v>
      </c>
      <c r="AM35" s="14">
        <f t="shared" si="8"/>
        <v>0</v>
      </c>
      <c r="AN35" s="14">
        <f t="shared" si="8"/>
        <v>0</v>
      </c>
      <c r="AO35" s="14">
        <f t="shared" si="2"/>
        <v>0</v>
      </c>
      <c r="AP35" s="14">
        <f t="shared" si="2"/>
        <v>0</v>
      </c>
      <c r="AQ35" s="14">
        <f t="shared" si="10"/>
        <v>0</v>
      </c>
      <c r="AR35" s="14">
        <f t="shared" si="10"/>
        <v>0</v>
      </c>
      <c r="AS35" s="14">
        <f t="shared" si="10"/>
        <v>0</v>
      </c>
      <c r="AT35" s="14">
        <f t="shared" si="11"/>
        <v>0</v>
      </c>
      <c r="AU35" s="14">
        <f t="shared" si="11"/>
        <v>0</v>
      </c>
      <c r="AV35" s="14">
        <f t="shared" si="11"/>
        <v>0</v>
      </c>
      <c r="AW35" s="53"/>
    </row>
    <row r="36" spans="1:49" ht="103.5" x14ac:dyDescent="0.35">
      <c r="A36" s="54" t="s">
        <v>153</v>
      </c>
      <c r="B36" s="44">
        <v>5500</v>
      </c>
      <c r="C36" s="20"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2">AE37+AE38</f>
        <v>487.23</v>
      </c>
      <c r="AF36" s="52">
        <f>AF37+AF38</f>
        <v>507.18</v>
      </c>
      <c r="AG36" s="52">
        <f>AG37+AG38</f>
        <v>525.63</v>
      </c>
      <c r="AH36" s="52">
        <f>AH37+AH38</f>
        <v>501.01500000000004</v>
      </c>
      <c r="AI36" s="52">
        <f>AI37+AI38</f>
        <v>501.01500000000004</v>
      </c>
      <c r="AJ36" s="52">
        <f>AJ37+AJ38</f>
        <v>501.01500000000004</v>
      </c>
      <c r="AK36" s="14">
        <f t="shared" si="8"/>
        <v>487.23</v>
      </c>
      <c r="AL36" s="14">
        <f t="shared" si="8"/>
        <v>507.18</v>
      </c>
      <c r="AM36" s="14">
        <f t="shared" si="8"/>
        <v>525.63</v>
      </c>
      <c r="AN36" s="14">
        <f t="shared" si="8"/>
        <v>501.01500000000004</v>
      </c>
      <c r="AO36" s="14">
        <f t="shared" si="2"/>
        <v>501.01500000000004</v>
      </c>
      <c r="AP36" s="14">
        <f t="shared" si="2"/>
        <v>501.01500000000004</v>
      </c>
      <c r="AQ36" s="14">
        <f t="shared" si="10"/>
        <v>507.18</v>
      </c>
      <c r="AR36" s="14">
        <f t="shared" si="10"/>
        <v>525.63</v>
      </c>
      <c r="AS36" s="14">
        <f t="shared" si="10"/>
        <v>501.01500000000004</v>
      </c>
      <c r="AT36" s="14">
        <f t="shared" si="11"/>
        <v>507.18</v>
      </c>
      <c r="AU36" s="14">
        <f t="shared" si="11"/>
        <v>525.63</v>
      </c>
      <c r="AV36" s="14">
        <f t="shared" si="11"/>
        <v>501.01500000000004</v>
      </c>
      <c r="AW36" s="55" t="s">
        <v>154</v>
      </c>
    </row>
    <row r="37" spans="1:49" ht="72" customHeight="1" x14ac:dyDescent="0.35">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8">
        <v>459.63</v>
      </c>
      <c r="AF37" s="58">
        <f>479.58</f>
        <v>479.58</v>
      </c>
      <c r="AG37" s="58">
        <v>498.03</v>
      </c>
      <c r="AH37" s="58">
        <v>473.41500000000002</v>
      </c>
      <c r="AI37" s="58">
        <v>473.41500000000002</v>
      </c>
      <c r="AJ37" s="58">
        <v>473.41500000000002</v>
      </c>
      <c r="AK37" s="14">
        <f t="shared" si="8"/>
        <v>459.63</v>
      </c>
      <c r="AL37" s="14">
        <f t="shared" si="8"/>
        <v>479.58</v>
      </c>
      <c r="AM37" s="14">
        <f t="shared" si="8"/>
        <v>498.03</v>
      </c>
      <c r="AN37" s="14">
        <f t="shared" si="8"/>
        <v>473.41500000000002</v>
      </c>
      <c r="AO37" s="14">
        <f t="shared" si="2"/>
        <v>473.41500000000002</v>
      </c>
      <c r="AP37" s="14">
        <f t="shared" si="2"/>
        <v>473.41500000000002</v>
      </c>
      <c r="AQ37" s="14">
        <f t="shared" si="10"/>
        <v>479.58</v>
      </c>
      <c r="AR37" s="14">
        <f t="shared" si="10"/>
        <v>498.03</v>
      </c>
      <c r="AS37" s="14">
        <f t="shared" si="10"/>
        <v>473.41500000000002</v>
      </c>
      <c r="AT37" s="14">
        <f t="shared" si="11"/>
        <v>479.58</v>
      </c>
      <c r="AU37" s="14">
        <f t="shared" si="11"/>
        <v>498.03</v>
      </c>
      <c r="AV37" s="14">
        <f t="shared" si="11"/>
        <v>473.41500000000002</v>
      </c>
      <c r="AW37" s="53" t="s">
        <v>94</v>
      </c>
    </row>
    <row r="38" spans="1:49" ht="125.25" customHeight="1" x14ac:dyDescent="0.35">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2">
        <v>27.6</v>
      </c>
      <c r="AF38" s="32">
        <v>27.6</v>
      </c>
      <c r="AG38" s="32">
        <v>27.6</v>
      </c>
      <c r="AH38" s="32">
        <v>27.6</v>
      </c>
      <c r="AI38" s="32">
        <v>27.6</v>
      </c>
      <c r="AJ38" s="32">
        <v>27.6</v>
      </c>
      <c r="AK38" s="14">
        <f t="shared" si="8"/>
        <v>27.6</v>
      </c>
      <c r="AL38" s="14">
        <f t="shared" si="8"/>
        <v>27.6</v>
      </c>
      <c r="AM38" s="14">
        <f t="shared" si="8"/>
        <v>27.6</v>
      </c>
      <c r="AN38" s="14">
        <f t="shared" si="8"/>
        <v>27.6</v>
      </c>
      <c r="AO38" s="14">
        <f t="shared" si="2"/>
        <v>27.6</v>
      </c>
      <c r="AP38" s="14">
        <f t="shared" si="2"/>
        <v>27.6</v>
      </c>
      <c r="AQ38" s="14">
        <f t="shared" si="10"/>
        <v>27.6</v>
      </c>
      <c r="AR38" s="14">
        <f t="shared" si="10"/>
        <v>27.6</v>
      </c>
      <c r="AS38" s="14">
        <f t="shared" si="10"/>
        <v>27.6</v>
      </c>
      <c r="AT38" s="14">
        <f t="shared" si="11"/>
        <v>27.6</v>
      </c>
      <c r="AU38" s="14">
        <f t="shared" si="11"/>
        <v>27.6</v>
      </c>
      <c r="AV38" s="14">
        <f t="shared" si="11"/>
        <v>27.6</v>
      </c>
      <c r="AW38" s="33" t="s">
        <v>94</v>
      </c>
    </row>
    <row r="39" spans="1:49" ht="149.5" x14ac:dyDescent="0.35">
      <c r="A39" s="24" t="s">
        <v>158</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3">AE40</f>
        <v>679.8</v>
      </c>
      <c r="AF39" s="28">
        <f t="shared" si="13"/>
        <v>659.8</v>
      </c>
      <c r="AG39" s="28">
        <f t="shared" si="13"/>
        <v>816.6</v>
      </c>
      <c r="AH39" s="28">
        <f t="shared" si="13"/>
        <v>843.3</v>
      </c>
      <c r="AI39" s="28">
        <f t="shared" si="13"/>
        <v>872.1</v>
      </c>
      <c r="AJ39" s="28">
        <f t="shared" si="13"/>
        <v>872.1</v>
      </c>
      <c r="AK39" s="14">
        <f t="shared" si="8"/>
        <v>679.8</v>
      </c>
      <c r="AL39" s="14">
        <f t="shared" si="8"/>
        <v>659.8</v>
      </c>
      <c r="AM39" s="14">
        <f t="shared" si="8"/>
        <v>816.6</v>
      </c>
      <c r="AN39" s="14">
        <f t="shared" si="8"/>
        <v>843.3</v>
      </c>
      <c r="AO39" s="14">
        <f t="shared" si="2"/>
        <v>872.1</v>
      </c>
      <c r="AP39" s="14">
        <f t="shared" si="2"/>
        <v>872.1</v>
      </c>
      <c r="AQ39" s="14">
        <f t="shared" si="10"/>
        <v>659.8</v>
      </c>
      <c r="AR39" s="14">
        <f t="shared" si="10"/>
        <v>816.6</v>
      </c>
      <c r="AS39" s="14">
        <f t="shared" si="10"/>
        <v>843.3</v>
      </c>
      <c r="AT39" s="14">
        <f t="shared" si="11"/>
        <v>659.8</v>
      </c>
      <c r="AU39" s="14">
        <f t="shared" si="11"/>
        <v>816.6</v>
      </c>
      <c r="AV39" s="14">
        <f t="shared" si="11"/>
        <v>843.3</v>
      </c>
      <c r="AW39" s="29" t="s">
        <v>86</v>
      </c>
    </row>
    <row r="40" spans="1:49" ht="34.5" x14ac:dyDescent="0.35">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2">
        <f t="shared" ref="AE40" si="14">AE41+AE42</f>
        <v>679.8</v>
      </c>
      <c r="AF40" s="32">
        <f>AF41+AF42</f>
        <v>659.8</v>
      </c>
      <c r="AG40" s="32">
        <f>AG41+AG42</f>
        <v>816.6</v>
      </c>
      <c r="AH40" s="32">
        <f>AH41+AH42</f>
        <v>843.3</v>
      </c>
      <c r="AI40" s="32">
        <f>AI41+AI42</f>
        <v>872.1</v>
      </c>
      <c r="AJ40" s="32">
        <f>AJ41+AJ42</f>
        <v>872.1</v>
      </c>
      <c r="AK40" s="14">
        <f t="shared" si="8"/>
        <v>679.8</v>
      </c>
      <c r="AL40" s="14">
        <f t="shared" si="8"/>
        <v>659.8</v>
      </c>
      <c r="AM40" s="14">
        <f t="shared" si="8"/>
        <v>816.6</v>
      </c>
      <c r="AN40" s="14">
        <f t="shared" si="8"/>
        <v>843.3</v>
      </c>
      <c r="AO40" s="14">
        <f t="shared" si="2"/>
        <v>872.1</v>
      </c>
      <c r="AP40" s="14">
        <f t="shared" si="2"/>
        <v>872.1</v>
      </c>
      <c r="AQ40" s="14">
        <f t="shared" si="10"/>
        <v>659.8</v>
      </c>
      <c r="AR40" s="14">
        <f t="shared" si="10"/>
        <v>816.6</v>
      </c>
      <c r="AS40" s="14">
        <f t="shared" si="10"/>
        <v>843.3</v>
      </c>
      <c r="AT40" s="14">
        <f t="shared" si="11"/>
        <v>659.8</v>
      </c>
      <c r="AU40" s="14">
        <f t="shared" si="11"/>
        <v>816.6</v>
      </c>
      <c r="AV40" s="14">
        <f t="shared" si="11"/>
        <v>843.3</v>
      </c>
      <c r="AW40" s="15" t="s">
        <v>86</v>
      </c>
    </row>
    <row r="41" spans="1:49" ht="157.5" x14ac:dyDescent="0.35">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4">
        <f t="shared" si="8"/>
        <v>0</v>
      </c>
      <c r="AL41" s="14">
        <f t="shared" si="8"/>
        <v>0</v>
      </c>
      <c r="AM41" s="14">
        <f t="shared" si="8"/>
        <v>0</v>
      </c>
      <c r="AN41" s="14">
        <f t="shared" si="8"/>
        <v>0</v>
      </c>
      <c r="AO41" s="14">
        <f t="shared" si="2"/>
        <v>0</v>
      </c>
      <c r="AP41" s="14">
        <f t="shared" si="2"/>
        <v>0</v>
      </c>
      <c r="AQ41" s="14">
        <f t="shared" si="10"/>
        <v>0</v>
      </c>
      <c r="AR41" s="14">
        <f t="shared" si="10"/>
        <v>0</v>
      </c>
      <c r="AS41" s="14">
        <f t="shared" si="10"/>
        <v>0</v>
      </c>
      <c r="AT41" s="14">
        <f t="shared" si="11"/>
        <v>0</v>
      </c>
      <c r="AU41" s="14">
        <f t="shared" si="11"/>
        <v>0</v>
      </c>
      <c r="AV41" s="14">
        <f t="shared" si="11"/>
        <v>0</v>
      </c>
      <c r="AW41" s="33" t="s">
        <v>94</v>
      </c>
    </row>
    <row r="42" spans="1:49" ht="220.5" x14ac:dyDescent="0.35">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816.6</v>
      </c>
      <c r="AH42" s="51">
        <v>843.3</v>
      </c>
      <c r="AI42" s="51">
        <v>872.1</v>
      </c>
      <c r="AJ42" s="51">
        <v>872.1</v>
      </c>
      <c r="AK42" s="14">
        <f t="shared" si="8"/>
        <v>679.8</v>
      </c>
      <c r="AL42" s="14">
        <f t="shared" si="8"/>
        <v>659.8</v>
      </c>
      <c r="AM42" s="14">
        <f t="shared" si="8"/>
        <v>816.6</v>
      </c>
      <c r="AN42" s="14">
        <f t="shared" si="8"/>
        <v>843.3</v>
      </c>
      <c r="AO42" s="14">
        <f t="shared" si="2"/>
        <v>872.1</v>
      </c>
      <c r="AP42" s="14">
        <f t="shared" si="2"/>
        <v>872.1</v>
      </c>
      <c r="AQ42" s="14">
        <f t="shared" si="10"/>
        <v>659.8</v>
      </c>
      <c r="AR42" s="14">
        <f t="shared" si="10"/>
        <v>816.6</v>
      </c>
      <c r="AS42" s="14">
        <f t="shared" si="10"/>
        <v>843.3</v>
      </c>
      <c r="AT42" s="14">
        <f t="shared" si="11"/>
        <v>659.8</v>
      </c>
      <c r="AU42" s="14">
        <f t="shared" si="11"/>
        <v>816.6</v>
      </c>
      <c r="AV42" s="14">
        <f t="shared" si="11"/>
        <v>843.3</v>
      </c>
      <c r="AW42" s="53" t="s">
        <v>94</v>
      </c>
    </row>
    <row r="43" spans="1:49" ht="34.5" x14ac:dyDescent="0.35">
      <c r="A43" s="63" t="s">
        <v>172</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5">AE44</f>
        <v>2.5</v>
      </c>
      <c r="AF43" s="22">
        <f t="shared" si="15"/>
        <v>2.5</v>
      </c>
      <c r="AG43" s="22">
        <f t="shared" si="15"/>
        <v>2.52</v>
      </c>
      <c r="AH43" s="22">
        <f t="shared" si="15"/>
        <v>2.52</v>
      </c>
      <c r="AI43" s="22">
        <f t="shared" si="15"/>
        <v>2.52</v>
      </c>
      <c r="AJ43" s="22">
        <f t="shared" si="15"/>
        <v>2.52</v>
      </c>
      <c r="AK43" s="14">
        <f t="shared" si="8"/>
        <v>2.5</v>
      </c>
      <c r="AL43" s="14">
        <f t="shared" si="8"/>
        <v>2.5</v>
      </c>
      <c r="AM43" s="14">
        <f t="shared" si="8"/>
        <v>2.52</v>
      </c>
      <c r="AN43" s="14">
        <f t="shared" si="8"/>
        <v>2.52</v>
      </c>
      <c r="AO43" s="14">
        <f t="shared" si="2"/>
        <v>2.52</v>
      </c>
      <c r="AP43" s="14">
        <f t="shared" si="2"/>
        <v>2.52</v>
      </c>
      <c r="AQ43" s="14">
        <f t="shared" si="10"/>
        <v>2.5</v>
      </c>
      <c r="AR43" s="14">
        <f t="shared" si="10"/>
        <v>2.52</v>
      </c>
      <c r="AS43" s="14">
        <f t="shared" si="10"/>
        <v>2.52</v>
      </c>
      <c r="AT43" s="14">
        <f t="shared" si="11"/>
        <v>2.5</v>
      </c>
      <c r="AU43" s="14">
        <f t="shared" si="11"/>
        <v>2.52</v>
      </c>
      <c r="AV43" s="14">
        <f t="shared" si="11"/>
        <v>2.52</v>
      </c>
      <c r="AW43" s="65" t="s">
        <v>94</v>
      </c>
    </row>
    <row r="44" spans="1:49" ht="172.5" x14ac:dyDescent="0.35">
      <c r="A44" s="43" t="s">
        <v>173</v>
      </c>
      <c r="B44" s="25">
        <v>5839</v>
      </c>
      <c r="C44" s="27" t="s">
        <v>90</v>
      </c>
      <c r="D44" s="25" t="s">
        <v>161</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v>
      </c>
      <c r="AF44" s="28">
        <v>2.5</v>
      </c>
      <c r="AG44" s="28">
        <v>2.52</v>
      </c>
      <c r="AH44" s="28">
        <v>2.52</v>
      </c>
      <c r="AI44" s="28">
        <v>2.52</v>
      </c>
      <c r="AJ44" s="28">
        <v>2.52</v>
      </c>
      <c r="AK44" s="14">
        <f t="shared" si="8"/>
        <v>2.5</v>
      </c>
      <c r="AL44" s="14">
        <f t="shared" si="8"/>
        <v>2.5</v>
      </c>
      <c r="AM44" s="14">
        <f t="shared" si="8"/>
        <v>2.52</v>
      </c>
      <c r="AN44" s="14">
        <f t="shared" si="8"/>
        <v>2.52</v>
      </c>
      <c r="AO44" s="14">
        <f t="shared" si="2"/>
        <v>2.52</v>
      </c>
      <c r="AP44" s="14">
        <f t="shared" si="2"/>
        <v>2.52</v>
      </c>
      <c r="AQ44" s="14">
        <f t="shared" si="10"/>
        <v>2.5</v>
      </c>
      <c r="AR44" s="14">
        <f t="shared" si="10"/>
        <v>2.52</v>
      </c>
      <c r="AS44" s="14">
        <f t="shared" si="10"/>
        <v>2.52</v>
      </c>
      <c r="AT44" s="14">
        <f t="shared" si="11"/>
        <v>2.5</v>
      </c>
      <c r="AU44" s="14">
        <f t="shared" si="11"/>
        <v>2.52</v>
      </c>
      <c r="AV44" s="14">
        <f t="shared" si="11"/>
        <v>2.52</v>
      </c>
      <c r="AW44" s="29" t="s">
        <v>94</v>
      </c>
    </row>
    <row r="45" spans="1:49" ht="115" x14ac:dyDescent="0.35">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2">
        <f t="shared" ref="AE45:AJ46" si="16">AE46</f>
        <v>5861.86</v>
      </c>
      <c r="AF45" s="32">
        <f t="shared" si="16"/>
        <v>4070.2000000000003</v>
      </c>
      <c r="AG45" s="32">
        <f t="shared" si="16"/>
        <v>4045.36</v>
      </c>
      <c r="AH45" s="32">
        <f t="shared" si="16"/>
        <v>4054.67</v>
      </c>
      <c r="AI45" s="32">
        <f t="shared" si="16"/>
        <v>4059.75</v>
      </c>
      <c r="AJ45" s="32">
        <f t="shared" si="16"/>
        <v>4059.75</v>
      </c>
      <c r="AK45" s="14">
        <f t="shared" si="8"/>
        <v>5861.86</v>
      </c>
      <c r="AL45" s="14">
        <f t="shared" si="8"/>
        <v>4070.2000000000003</v>
      </c>
      <c r="AM45" s="14">
        <f t="shared" si="8"/>
        <v>4045.36</v>
      </c>
      <c r="AN45" s="14">
        <f t="shared" si="8"/>
        <v>4054.67</v>
      </c>
      <c r="AO45" s="14">
        <f t="shared" si="2"/>
        <v>4059.75</v>
      </c>
      <c r="AP45" s="14">
        <f t="shared" si="2"/>
        <v>4059.75</v>
      </c>
      <c r="AQ45" s="14">
        <f t="shared" si="10"/>
        <v>4070.2000000000003</v>
      </c>
      <c r="AR45" s="14">
        <f t="shared" si="10"/>
        <v>4045.36</v>
      </c>
      <c r="AS45" s="14">
        <f t="shared" si="10"/>
        <v>4054.67</v>
      </c>
      <c r="AT45" s="14">
        <f t="shared" si="11"/>
        <v>4070.2000000000003</v>
      </c>
      <c r="AU45" s="14">
        <f t="shared" si="11"/>
        <v>4045.36</v>
      </c>
      <c r="AV45" s="14">
        <f t="shared" si="11"/>
        <v>4054.67</v>
      </c>
      <c r="AW45" s="33" t="s">
        <v>86</v>
      </c>
    </row>
    <row r="46" spans="1:49" ht="23" x14ac:dyDescent="0.35">
      <c r="A46" s="24" t="s">
        <v>175</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6"/>
        <v>5861.86</v>
      </c>
      <c r="AF46" s="28">
        <f t="shared" si="16"/>
        <v>4070.2000000000003</v>
      </c>
      <c r="AG46" s="28">
        <f t="shared" si="16"/>
        <v>4045.36</v>
      </c>
      <c r="AH46" s="28">
        <f t="shared" si="16"/>
        <v>4054.67</v>
      </c>
      <c r="AI46" s="28">
        <f t="shared" si="16"/>
        <v>4059.75</v>
      </c>
      <c r="AJ46" s="28">
        <f t="shared" si="16"/>
        <v>4059.75</v>
      </c>
      <c r="AK46" s="14">
        <f t="shared" si="8"/>
        <v>5861.86</v>
      </c>
      <c r="AL46" s="14">
        <f t="shared" si="8"/>
        <v>4070.2000000000003</v>
      </c>
      <c r="AM46" s="14">
        <f t="shared" si="8"/>
        <v>4045.36</v>
      </c>
      <c r="AN46" s="14">
        <f t="shared" si="8"/>
        <v>4054.67</v>
      </c>
      <c r="AO46" s="14">
        <f t="shared" si="2"/>
        <v>4059.75</v>
      </c>
      <c r="AP46" s="14">
        <f t="shared" si="2"/>
        <v>4059.75</v>
      </c>
      <c r="AQ46" s="14">
        <f t="shared" si="10"/>
        <v>4070.2000000000003</v>
      </c>
      <c r="AR46" s="14">
        <f t="shared" si="10"/>
        <v>4045.36</v>
      </c>
      <c r="AS46" s="14">
        <f t="shared" si="10"/>
        <v>4054.67</v>
      </c>
      <c r="AT46" s="14">
        <f t="shared" si="11"/>
        <v>4070.2000000000003</v>
      </c>
      <c r="AU46" s="14">
        <f t="shared" si="11"/>
        <v>4045.36</v>
      </c>
      <c r="AV46" s="14">
        <f t="shared" si="11"/>
        <v>4054.67</v>
      </c>
      <c r="AW46" s="29" t="s">
        <v>86</v>
      </c>
    </row>
    <row r="47" spans="1:49" ht="103.5" x14ac:dyDescent="0.35">
      <c r="A47" s="11" t="s">
        <v>176</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7">AE48+AE49+AE50+AE51+AE52+AE53+AE54+AE55+AE56</f>
        <v>5861.86</v>
      </c>
      <c r="AF47" s="14">
        <f t="shared" si="17"/>
        <v>4070.2000000000003</v>
      </c>
      <c r="AG47" s="14">
        <f t="shared" si="17"/>
        <v>4045.36</v>
      </c>
      <c r="AH47" s="14">
        <f t="shared" si="17"/>
        <v>4054.67</v>
      </c>
      <c r="AI47" s="14">
        <f t="shared" si="17"/>
        <v>4059.75</v>
      </c>
      <c r="AJ47" s="14">
        <f t="shared" si="17"/>
        <v>4059.75</v>
      </c>
      <c r="AK47" s="14">
        <f t="shared" si="8"/>
        <v>5861.86</v>
      </c>
      <c r="AL47" s="14">
        <f t="shared" si="8"/>
        <v>4070.2000000000003</v>
      </c>
      <c r="AM47" s="14">
        <f t="shared" si="8"/>
        <v>4045.36</v>
      </c>
      <c r="AN47" s="14">
        <f t="shared" si="8"/>
        <v>4054.67</v>
      </c>
      <c r="AO47" s="14">
        <f t="shared" si="2"/>
        <v>4059.75</v>
      </c>
      <c r="AP47" s="14">
        <f t="shared" si="2"/>
        <v>4059.75</v>
      </c>
      <c r="AQ47" s="14">
        <f t="shared" si="10"/>
        <v>4070.2000000000003</v>
      </c>
      <c r="AR47" s="14">
        <f t="shared" si="10"/>
        <v>4045.36</v>
      </c>
      <c r="AS47" s="14">
        <f t="shared" si="10"/>
        <v>4054.67</v>
      </c>
      <c r="AT47" s="14">
        <f t="shared" si="11"/>
        <v>4070.2000000000003</v>
      </c>
      <c r="AU47" s="14">
        <f t="shared" si="11"/>
        <v>4045.36</v>
      </c>
      <c r="AV47" s="14">
        <f t="shared" si="11"/>
        <v>4054.67</v>
      </c>
      <c r="AW47" s="15" t="s">
        <v>86</v>
      </c>
    </row>
    <row r="48" spans="1:49" ht="136.5" x14ac:dyDescent="0.35">
      <c r="A48" s="11" t="s">
        <v>177</v>
      </c>
      <c r="B48" s="12">
        <v>6216</v>
      </c>
      <c r="C48" s="13" t="s">
        <v>178</v>
      </c>
      <c r="D48" s="12" t="s">
        <v>179</v>
      </c>
      <c r="E48" s="12" t="s">
        <v>180</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181</v>
      </c>
      <c r="AE48" s="14">
        <v>301.5</v>
      </c>
      <c r="AF48" s="14">
        <v>159.80000000000001</v>
      </c>
      <c r="AG48" s="14">
        <v>144</v>
      </c>
      <c r="AH48" s="14">
        <v>144</v>
      </c>
      <c r="AI48" s="14">
        <v>144</v>
      </c>
      <c r="AJ48" s="14">
        <v>144</v>
      </c>
      <c r="AK48" s="14">
        <f t="shared" si="8"/>
        <v>301.5</v>
      </c>
      <c r="AL48" s="14">
        <f t="shared" si="8"/>
        <v>159.80000000000001</v>
      </c>
      <c r="AM48" s="14">
        <f t="shared" si="8"/>
        <v>144</v>
      </c>
      <c r="AN48" s="14">
        <f t="shared" si="8"/>
        <v>144</v>
      </c>
      <c r="AO48" s="14">
        <f t="shared" si="2"/>
        <v>144</v>
      </c>
      <c r="AP48" s="14">
        <f t="shared" si="2"/>
        <v>144</v>
      </c>
      <c r="AQ48" s="14">
        <f t="shared" si="10"/>
        <v>159.80000000000001</v>
      </c>
      <c r="AR48" s="14">
        <f t="shared" si="10"/>
        <v>144</v>
      </c>
      <c r="AS48" s="14">
        <f t="shared" si="10"/>
        <v>144</v>
      </c>
      <c r="AT48" s="14">
        <f t="shared" si="11"/>
        <v>159.80000000000001</v>
      </c>
      <c r="AU48" s="14">
        <f t="shared" si="11"/>
        <v>144</v>
      </c>
      <c r="AV48" s="14">
        <f t="shared" si="11"/>
        <v>144</v>
      </c>
      <c r="AW48" s="15" t="s">
        <v>94</v>
      </c>
    </row>
    <row r="49" spans="1:49" ht="73.5" x14ac:dyDescent="0.35">
      <c r="A49" s="11" t="s">
        <v>182</v>
      </c>
      <c r="B49" s="12">
        <v>6220</v>
      </c>
      <c r="C49" s="67" t="s">
        <v>90</v>
      </c>
      <c r="D49" s="46" t="s">
        <v>183</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147</v>
      </c>
      <c r="AE49" s="32">
        <v>380.88</v>
      </c>
      <c r="AF49" s="32">
        <v>380.9</v>
      </c>
      <c r="AG49" s="32">
        <v>328.42</v>
      </c>
      <c r="AH49" s="32">
        <v>330.56</v>
      </c>
      <c r="AI49" s="32">
        <v>331.16</v>
      </c>
      <c r="AJ49" s="32">
        <v>331.16</v>
      </c>
      <c r="AK49" s="14">
        <f t="shared" si="8"/>
        <v>380.88</v>
      </c>
      <c r="AL49" s="14">
        <f t="shared" si="8"/>
        <v>380.9</v>
      </c>
      <c r="AM49" s="14">
        <f t="shared" si="8"/>
        <v>328.42</v>
      </c>
      <c r="AN49" s="14">
        <f t="shared" si="8"/>
        <v>330.56</v>
      </c>
      <c r="AO49" s="14">
        <f t="shared" si="2"/>
        <v>331.16</v>
      </c>
      <c r="AP49" s="14">
        <f t="shared" si="2"/>
        <v>331.16</v>
      </c>
      <c r="AQ49" s="14">
        <f t="shared" si="10"/>
        <v>380.9</v>
      </c>
      <c r="AR49" s="14">
        <f t="shared" si="10"/>
        <v>328.42</v>
      </c>
      <c r="AS49" s="14">
        <f t="shared" si="10"/>
        <v>330.56</v>
      </c>
      <c r="AT49" s="14">
        <f t="shared" si="11"/>
        <v>380.9</v>
      </c>
      <c r="AU49" s="14">
        <f t="shared" si="11"/>
        <v>328.42</v>
      </c>
      <c r="AV49" s="14">
        <f t="shared" si="11"/>
        <v>330.56</v>
      </c>
      <c r="AW49" s="33" t="s">
        <v>94</v>
      </c>
    </row>
    <row r="50" spans="1:49" ht="31.5" x14ac:dyDescent="0.35">
      <c r="A50" s="86" t="s">
        <v>184</v>
      </c>
      <c r="B50" s="80">
        <v>6233</v>
      </c>
      <c r="C50" s="88" t="s">
        <v>185</v>
      </c>
      <c r="D50" s="90" t="s">
        <v>186</v>
      </c>
      <c r="E50" s="90" t="s">
        <v>187</v>
      </c>
      <c r="F50" s="80" t="s">
        <v>0</v>
      </c>
      <c r="G50" s="80" t="s">
        <v>0</v>
      </c>
      <c r="H50" s="80" t="s">
        <v>0</v>
      </c>
      <c r="I50" s="80" t="s">
        <v>0</v>
      </c>
      <c r="J50" s="80" t="s">
        <v>0</v>
      </c>
      <c r="K50" s="80" t="s">
        <v>0</v>
      </c>
      <c r="L50" s="80" t="s">
        <v>0</v>
      </c>
      <c r="M50" s="80" t="s">
        <v>0</v>
      </c>
      <c r="N50" s="80" t="s">
        <v>0</v>
      </c>
      <c r="O50" s="80" t="s">
        <v>0</v>
      </c>
      <c r="P50" s="80" t="s">
        <v>0</v>
      </c>
      <c r="Q50" s="80" t="s">
        <v>0</v>
      </c>
      <c r="R50" s="80" t="s">
        <v>0</v>
      </c>
      <c r="S50" s="80" t="s">
        <v>0</v>
      </c>
      <c r="T50" s="80" t="s">
        <v>0</v>
      </c>
      <c r="U50" s="80" t="s">
        <v>0</v>
      </c>
      <c r="V50" s="80" t="s">
        <v>0</v>
      </c>
      <c r="W50" s="84" t="s">
        <v>0</v>
      </c>
      <c r="X50" s="80" t="s">
        <v>0</v>
      </c>
      <c r="Y50" s="80" t="s">
        <v>0</v>
      </c>
      <c r="Z50" s="80" t="s">
        <v>0</v>
      </c>
      <c r="AA50" s="80" t="s">
        <v>0</v>
      </c>
      <c r="AB50" s="80" t="s">
        <v>0</v>
      </c>
      <c r="AC50" s="80" t="s">
        <v>0</v>
      </c>
      <c r="AD50" s="46" t="s">
        <v>147</v>
      </c>
      <c r="AE50" s="32">
        <v>145.6</v>
      </c>
      <c r="AF50" s="32">
        <v>145.6</v>
      </c>
      <c r="AG50" s="32">
        <v>154.94</v>
      </c>
      <c r="AH50" s="32">
        <v>155.25</v>
      </c>
      <c r="AI50" s="32">
        <v>155.4</v>
      </c>
      <c r="AJ50" s="32">
        <v>155.4</v>
      </c>
      <c r="AK50" s="14">
        <f t="shared" si="8"/>
        <v>145.6</v>
      </c>
      <c r="AL50" s="14">
        <f t="shared" si="8"/>
        <v>145.6</v>
      </c>
      <c r="AM50" s="14">
        <f t="shared" si="8"/>
        <v>154.94</v>
      </c>
      <c r="AN50" s="14">
        <f t="shared" si="8"/>
        <v>155.25</v>
      </c>
      <c r="AO50" s="14">
        <f t="shared" si="2"/>
        <v>155.4</v>
      </c>
      <c r="AP50" s="14">
        <f t="shared" si="2"/>
        <v>155.4</v>
      </c>
      <c r="AQ50" s="14">
        <f t="shared" si="10"/>
        <v>145.6</v>
      </c>
      <c r="AR50" s="14">
        <f t="shared" si="10"/>
        <v>154.94</v>
      </c>
      <c r="AS50" s="14">
        <f t="shared" si="10"/>
        <v>155.25</v>
      </c>
      <c r="AT50" s="14">
        <f t="shared" si="11"/>
        <v>145.6</v>
      </c>
      <c r="AU50" s="14">
        <f t="shared" si="11"/>
        <v>154.94</v>
      </c>
      <c r="AV50" s="14">
        <f t="shared" si="11"/>
        <v>155.25</v>
      </c>
      <c r="AW50" s="33" t="s">
        <v>94</v>
      </c>
    </row>
    <row r="51" spans="1:49" ht="31.5" x14ac:dyDescent="0.35">
      <c r="A51" s="87"/>
      <c r="B51" s="81"/>
      <c r="C51" s="89"/>
      <c r="D51" s="81"/>
      <c r="E51" s="81"/>
      <c r="F51" s="81"/>
      <c r="G51" s="81"/>
      <c r="H51" s="81"/>
      <c r="I51" s="81"/>
      <c r="J51" s="81"/>
      <c r="K51" s="81"/>
      <c r="L51" s="81"/>
      <c r="M51" s="81"/>
      <c r="N51" s="81"/>
      <c r="O51" s="81"/>
      <c r="P51" s="81"/>
      <c r="Q51" s="81"/>
      <c r="R51" s="81"/>
      <c r="S51" s="81"/>
      <c r="T51" s="81"/>
      <c r="U51" s="81"/>
      <c r="V51" s="81"/>
      <c r="W51" s="85"/>
      <c r="X51" s="81"/>
      <c r="Y51" s="81"/>
      <c r="Z51" s="81"/>
      <c r="AA51" s="81"/>
      <c r="AB51" s="81"/>
      <c r="AC51" s="81"/>
      <c r="AD51" s="44" t="s">
        <v>188</v>
      </c>
      <c r="AE51" s="51">
        <v>237.8</v>
      </c>
      <c r="AF51" s="51">
        <v>237.8</v>
      </c>
      <c r="AG51" s="51">
        <v>245.74</v>
      </c>
      <c r="AH51" s="51">
        <v>245.74</v>
      </c>
      <c r="AI51" s="51">
        <v>245.74</v>
      </c>
      <c r="AJ51" s="51">
        <v>245.74</v>
      </c>
      <c r="AK51" s="14">
        <f t="shared" si="8"/>
        <v>237.8</v>
      </c>
      <c r="AL51" s="14">
        <f t="shared" si="8"/>
        <v>237.8</v>
      </c>
      <c r="AM51" s="14">
        <f t="shared" si="8"/>
        <v>245.74</v>
      </c>
      <c r="AN51" s="14">
        <f t="shared" si="8"/>
        <v>245.74</v>
      </c>
      <c r="AO51" s="14">
        <f t="shared" si="2"/>
        <v>245.74</v>
      </c>
      <c r="AP51" s="14">
        <f t="shared" si="2"/>
        <v>245.74</v>
      </c>
      <c r="AQ51" s="14">
        <f t="shared" si="10"/>
        <v>237.8</v>
      </c>
      <c r="AR51" s="14">
        <f t="shared" si="10"/>
        <v>245.74</v>
      </c>
      <c r="AS51" s="14">
        <f t="shared" si="10"/>
        <v>245.74</v>
      </c>
      <c r="AT51" s="14">
        <f t="shared" si="11"/>
        <v>237.8</v>
      </c>
      <c r="AU51" s="14">
        <f t="shared" si="11"/>
        <v>245.74</v>
      </c>
      <c r="AV51" s="14">
        <f t="shared" si="11"/>
        <v>245.74</v>
      </c>
      <c r="AW51" s="53" t="s">
        <v>94</v>
      </c>
    </row>
    <row r="52" spans="1:49" ht="80.5" x14ac:dyDescent="0.35">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407.5</v>
      </c>
      <c r="AI52" s="51">
        <v>408.92</v>
      </c>
      <c r="AJ52" s="51">
        <v>408.92</v>
      </c>
      <c r="AK52" s="14">
        <f t="shared" si="8"/>
        <v>386.59</v>
      </c>
      <c r="AL52" s="14">
        <f t="shared" si="8"/>
        <v>386.6</v>
      </c>
      <c r="AM52" s="14">
        <f t="shared" si="8"/>
        <v>405.11</v>
      </c>
      <c r="AN52" s="14">
        <f t="shared" si="8"/>
        <v>407.5</v>
      </c>
      <c r="AO52" s="14">
        <f t="shared" si="2"/>
        <v>408.92</v>
      </c>
      <c r="AP52" s="14">
        <f t="shared" si="2"/>
        <v>408.92</v>
      </c>
      <c r="AQ52" s="14">
        <f t="shared" si="10"/>
        <v>386.6</v>
      </c>
      <c r="AR52" s="14">
        <f t="shared" si="10"/>
        <v>405.11</v>
      </c>
      <c r="AS52" s="14">
        <f t="shared" si="10"/>
        <v>407.5</v>
      </c>
      <c r="AT52" s="14">
        <f t="shared" si="11"/>
        <v>386.6</v>
      </c>
      <c r="AU52" s="14">
        <f t="shared" si="11"/>
        <v>405.11</v>
      </c>
      <c r="AV52" s="14">
        <f t="shared" si="11"/>
        <v>407.5</v>
      </c>
      <c r="AW52" s="53" t="s">
        <v>94</v>
      </c>
    </row>
    <row r="53" spans="1:49" ht="73.5" x14ac:dyDescent="0.35">
      <c r="A53" s="68" t="s">
        <v>190</v>
      </c>
      <c r="B53" s="19">
        <v>6237</v>
      </c>
      <c r="C53" s="20" t="s">
        <v>90</v>
      </c>
      <c r="D53" s="19" t="s">
        <v>183</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147</v>
      </c>
      <c r="AE53" s="22">
        <v>515.29999999999995</v>
      </c>
      <c r="AF53" s="22">
        <v>515.29999999999995</v>
      </c>
      <c r="AG53" s="22">
        <v>564.33000000000004</v>
      </c>
      <c r="AH53" s="22">
        <v>565.35</v>
      </c>
      <c r="AI53" s="22">
        <v>565.95000000000005</v>
      </c>
      <c r="AJ53" s="22">
        <v>565.95000000000005</v>
      </c>
      <c r="AK53" s="14">
        <f t="shared" si="8"/>
        <v>515.29999999999995</v>
      </c>
      <c r="AL53" s="14">
        <f t="shared" si="8"/>
        <v>515.29999999999995</v>
      </c>
      <c r="AM53" s="14">
        <f t="shared" si="8"/>
        <v>564.33000000000004</v>
      </c>
      <c r="AN53" s="14">
        <f t="shared" si="8"/>
        <v>565.35</v>
      </c>
      <c r="AO53" s="14">
        <f t="shared" si="2"/>
        <v>565.95000000000005</v>
      </c>
      <c r="AP53" s="14">
        <f t="shared" si="2"/>
        <v>565.95000000000005</v>
      </c>
      <c r="AQ53" s="14">
        <f t="shared" si="10"/>
        <v>515.29999999999995</v>
      </c>
      <c r="AR53" s="14">
        <f t="shared" si="10"/>
        <v>564.33000000000004</v>
      </c>
      <c r="AS53" s="14">
        <f t="shared" si="10"/>
        <v>565.35</v>
      </c>
      <c r="AT53" s="14">
        <f t="shared" si="11"/>
        <v>515.29999999999995</v>
      </c>
      <c r="AU53" s="14">
        <f t="shared" si="11"/>
        <v>564.33000000000004</v>
      </c>
      <c r="AV53" s="14">
        <f t="shared" si="11"/>
        <v>565.35</v>
      </c>
      <c r="AW53" s="23" t="s">
        <v>94</v>
      </c>
    </row>
    <row r="54" spans="1:49" ht="73.5" x14ac:dyDescent="0.35">
      <c r="A54" s="82" t="s">
        <v>191</v>
      </c>
      <c r="B54" s="69">
        <v>6239</v>
      </c>
      <c r="C54" s="70" t="s">
        <v>90</v>
      </c>
      <c r="D54" s="69" t="s">
        <v>192</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147</v>
      </c>
      <c r="AE54" s="22">
        <v>741.06</v>
      </c>
      <c r="AF54" s="22">
        <v>741.1</v>
      </c>
      <c r="AG54" s="22">
        <v>894.32</v>
      </c>
      <c r="AH54" s="22">
        <v>897.77</v>
      </c>
      <c r="AI54" s="22">
        <v>900.08</v>
      </c>
      <c r="AJ54" s="22">
        <v>900.08</v>
      </c>
      <c r="AK54" s="14">
        <f t="shared" si="8"/>
        <v>741.06</v>
      </c>
      <c r="AL54" s="14">
        <f t="shared" si="8"/>
        <v>741.1</v>
      </c>
      <c r="AM54" s="14">
        <f t="shared" si="8"/>
        <v>894.32</v>
      </c>
      <c r="AN54" s="14">
        <f t="shared" si="8"/>
        <v>897.77</v>
      </c>
      <c r="AO54" s="14">
        <f t="shared" si="2"/>
        <v>900.08</v>
      </c>
      <c r="AP54" s="14">
        <f t="shared" si="2"/>
        <v>900.08</v>
      </c>
      <c r="AQ54" s="14">
        <f t="shared" si="10"/>
        <v>741.1</v>
      </c>
      <c r="AR54" s="14">
        <f t="shared" si="10"/>
        <v>894.32</v>
      </c>
      <c r="AS54" s="14">
        <f t="shared" si="10"/>
        <v>897.77</v>
      </c>
      <c r="AT54" s="14">
        <f t="shared" si="11"/>
        <v>741.1</v>
      </c>
      <c r="AU54" s="14">
        <f t="shared" si="11"/>
        <v>894.32</v>
      </c>
      <c r="AV54" s="14">
        <f t="shared" si="11"/>
        <v>897.77</v>
      </c>
      <c r="AW54" s="71" t="s">
        <v>94</v>
      </c>
    </row>
    <row r="55" spans="1:49" ht="31.5" x14ac:dyDescent="0.35">
      <c r="A55" s="83"/>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4">
        <f t="shared" si="8"/>
        <v>0</v>
      </c>
      <c r="AL55" s="14">
        <f t="shared" si="8"/>
        <v>0</v>
      </c>
      <c r="AM55" s="14">
        <f t="shared" si="8"/>
        <v>0</v>
      </c>
      <c r="AN55" s="14">
        <f t="shared" si="8"/>
        <v>0</v>
      </c>
      <c r="AO55" s="14">
        <f t="shared" si="2"/>
        <v>0</v>
      </c>
      <c r="AP55" s="14">
        <f t="shared" si="2"/>
        <v>0</v>
      </c>
      <c r="AQ55" s="14">
        <f t="shared" si="10"/>
        <v>0</v>
      </c>
      <c r="AR55" s="14">
        <f t="shared" si="10"/>
        <v>0</v>
      </c>
      <c r="AS55" s="14">
        <f t="shared" si="10"/>
        <v>0</v>
      </c>
      <c r="AT55" s="14">
        <f t="shared" si="11"/>
        <v>0</v>
      </c>
      <c r="AU55" s="14">
        <f t="shared" si="11"/>
        <v>0</v>
      </c>
      <c r="AV55" s="14">
        <f t="shared" si="11"/>
        <v>0</v>
      </c>
      <c r="AW55" s="53" t="s">
        <v>94</v>
      </c>
    </row>
    <row r="56" spans="1:49" ht="73.5" x14ac:dyDescent="0.35">
      <c r="A56" s="72" t="s">
        <v>193</v>
      </c>
      <c r="B56" s="19">
        <v>6242</v>
      </c>
      <c r="C56" s="21" t="s">
        <v>90</v>
      </c>
      <c r="D56" s="19" t="s">
        <v>192</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1308.5</v>
      </c>
      <c r="AI56" s="51">
        <v>1308.5</v>
      </c>
      <c r="AJ56" s="51">
        <v>1308.5</v>
      </c>
      <c r="AK56" s="14">
        <f t="shared" si="8"/>
        <v>3153.13</v>
      </c>
      <c r="AL56" s="14">
        <f t="shared" si="8"/>
        <v>1503.1</v>
      </c>
      <c r="AM56" s="14">
        <f t="shared" si="8"/>
        <v>1308.5</v>
      </c>
      <c r="AN56" s="14">
        <f t="shared" si="8"/>
        <v>1308.5</v>
      </c>
      <c r="AO56" s="14">
        <f t="shared" si="2"/>
        <v>1308.5</v>
      </c>
      <c r="AP56" s="14">
        <f t="shared" si="2"/>
        <v>1308.5</v>
      </c>
      <c r="AQ56" s="14">
        <f t="shared" si="10"/>
        <v>1503.1</v>
      </c>
      <c r="AR56" s="14">
        <f t="shared" si="10"/>
        <v>1308.5</v>
      </c>
      <c r="AS56" s="14">
        <f t="shared" si="10"/>
        <v>1308.5</v>
      </c>
      <c r="AT56" s="14">
        <f t="shared" si="11"/>
        <v>1503.1</v>
      </c>
      <c r="AU56" s="14">
        <f t="shared" si="11"/>
        <v>1308.5</v>
      </c>
      <c r="AV56" s="14">
        <f t="shared" si="11"/>
        <v>1308.5</v>
      </c>
      <c r="AW56" s="53"/>
    </row>
    <row r="57" spans="1:49" ht="23" x14ac:dyDescent="0.35">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18">AE10</f>
        <v>103038.26699999999</v>
      </c>
      <c r="AF57" s="51">
        <f>AF10</f>
        <v>110833.13499999999</v>
      </c>
      <c r="AG57" s="51">
        <f>AG10</f>
        <v>64277.707999999991</v>
      </c>
      <c r="AH57" s="51">
        <f>AH10</f>
        <v>55507.631000000001</v>
      </c>
      <c r="AI57" s="51">
        <f>AI10</f>
        <v>55699.471999999994</v>
      </c>
      <c r="AJ57" s="51">
        <f>AJ10</f>
        <v>55699.471000000005</v>
      </c>
      <c r="AK57" s="32">
        <f t="shared" si="8"/>
        <v>103038.26699999999</v>
      </c>
      <c r="AL57" s="32">
        <f t="shared" si="8"/>
        <v>110833.13499999999</v>
      </c>
      <c r="AM57" s="32">
        <f>AM10</f>
        <v>64277.707999999991</v>
      </c>
      <c r="AN57" s="32">
        <f t="shared" si="8"/>
        <v>55507.631000000001</v>
      </c>
      <c r="AO57" s="32">
        <f t="shared" si="2"/>
        <v>55699.471999999994</v>
      </c>
      <c r="AP57" s="32">
        <f t="shared" si="2"/>
        <v>55699.471000000005</v>
      </c>
      <c r="AQ57" s="32">
        <f t="shared" si="10"/>
        <v>110833.13499999999</v>
      </c>
      <c r="AR57" s="32">
        <f t="shared" si="10"/>
        <v>64277.707999999991</v>
      </c>
      <c r="AS57" s="32">
        <f t="shared" si="10"/>
        <v>55507.631000000001</v>
      </c>
      <c r="AT57" s="32">
        <f t="shared" si="11"/>
        <v>110833.13499999999</v>
      </c>
      <c r="AU57" s="32">
        <f t="shared" si="11"/>
        <v>64277.707999999991</v>
      </c>
      <c r="AV57" s="32">
        <f t="shared" si="11"/>
        <v>55507.631000000001</v>
      </c>
      <c r="AW57" s="53" t="s">
        <v>86</v>
      </c>
    </row>
    <row r="58" spans="1:49" x14ac:dyDescent="0.35">
      <c r="AG58" s="75"/>
    </row>
    <row r="59" spans="1:49" s="73" customFormat="1" ht="36.75" customHeight="1" x14ac:dyDescent="0.4">
      <c r="A59" s="77" t="s">
        <v>195</v>
      </c>
      <c r="B59" s="77"/>
      <c r="C59" s="77"/>
      <c r="D59" s="77"/>
      <c r="E59" s="77"/>
      <c r="F59" s="77"/>
      <c r="G59" s="77"/>
      <c r="H59" s="77"/>
      <c r="I59" s="77"/>
      <c r="J59" s="77"/>
      <c r="K59" s="77"/>
      <c r="L59" s="77"/>
      <c r="M59" s="77"/>
      <c r="N59" s="77"/>
      <c r="O59" s="77"/>
      <c r="P59" s="77"/>
      <c r="Q59" s="77"/>
      <c r="R59" s="77"/>
      <c r="S59" s="77"/>
      <c r="T59" s="78"/>
      <c r="U59" s="78"/>
      <c r="V59" s="78"/>
      <c r="W59" s="78"/>
      <c r="X59" s="78"/>
      <c r="Y59" s="78"/>
      <c r="Z59" s="78"/>
      <c r="AA59" s="78"/>
      <c r="AB59" s="78"/>
      <c r="AC59" s="78"/>
      <c r="AD59" s="78"/>
      <c r="AE59" s="78"/>
      <c r="AF59" s="78"/>
      <c r="AG59" s="78"/>
      <c r="AI59" s="79" t="s">
        <v>196</v>
      </c>
      <c r="AJ59" s="79"/>
      <c r="AK59" s="79"/>
      <c r="AL59" s="79"/>
    </row>
    <row r="61" spans="1:49" x14ac:dyDescent="0.35">
      <c r="AG61" s="76"/>
    </row>
  </sheetData>
  <mergeCells count="156">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K50:K51"/>
    <mergeCell ref="L50:L51"/>
    <mergeCell ref="A50:A51"/>
    <mergeCell ref="B50:B51"/>
    <mergeCell ref="C50:C51"/>
    <mergeCell ref="D50:D51"/>
    <mergeCell ref="E50:E51"/>
    <mergeCell ref="F50:F51"/>
    <mergeCell ref="A32:A34"/>
    <mergeCell ref="B32:B34"/>
    <mergeCell ref="C32:C34"/>
    <mergeCell ref="D32:D33"/>
    <mergeCell ref="E32:E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Широкорад ЧелГУ</cp:lastModifiedBy>
  <dcterms:created xsi:type="dcterms:W3CDTF">2022-07-04T08:26:43Z</dcterms:created>
  <dcterms:modified xsi:type="dcterms:W3CDTF">2022-07-07T10:19:07Z</dcterms:modified>
</cp:coreProperties>
</file>